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okorny.richard\Desktop\Oprava silnice III_4199_Heršpice\"/>
    </mc:Choice>
  </mc:AlternateContent>
  <bookViews>
    <workbookView xWindow="0" yWindow="0" windowWidth="28800" windowHeight="1230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3" i="12" l="1"/>
  <c r="F39" i="1" s="1"/>
  <c r="G9" i="12"/>
  <c r="I9" i="12"/>
  <c r="I8" i="12" s="1"/>
  <c r="K9" i="12"/>
  <c r="O9" i="12"/>
  <c r="Q9" i="12"/>
  <c r="Q8" i="12" s="1"/>
  <c r="U9" i="12"/>
  <c r="U8" i="12" s="1"/>
  <c r="G10" i="12"/>
  <c r="AD113" i="12" s="1"/>
  <c r="G39" i="1" s="1"/>
  <c r="I10" i="12"/>
  <c r="K10" i="12"/>
  <c r="K8" i="12" s="1"/>
  <c r="O10" i="12"/>
  <c r="O8" i="12" s="1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/>
  <c r="I13" i="12"/>
  <c r="K13" i="12"/>
  <c r="O13" i="12"/>
  <c r="Q13" i="12"/>
  <c r="U13" i="12"/>
  <c r="G14" i="12"/>
  <c r="M14" i="12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/>
  <c r="I17" i="12"/>
  <c r="K17" i="12"/>
  <c r="O17" i="12"/>
  <c r="Q17" i="12"/>
  <c r="U17" i="12"/>
  <c r="G18" i="12"/>
  <c r="M18" i="12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/>
  <c r="I21" i="12"/>
  <c r="K21" i="12"/>
  <c r="O21" i="12"/>
  <c r="Q21" i="12"/>
  <c r="U21" i="12"/>
  <c r="G22" i="12"/>
  <c r="M22" i="12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/>
  <c r="I25" i="12"/>
  <c r="K25" i="12"/>
  <c r="O25" i="12"/>
  <c r="Q25" i="12"/>
  <c r="U25" i="12"/>
  <c r="G26" i="12"/>
  <c r="M26" i="12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/>
  <c r="I29" i="12"/>
  <c r="K29" i="12"/>
  <c r="O29" i="12"/>
  <c r="Q29" i="12"/>
  <c r="U29" i="12"/>
  <c r="G30" i="12"/>
  <c r="M30" i="12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/>
  <c r="I33" i="12"/>
  <c r="K33" i="12"/>
  <c r="O33" i="12"/>
  <c r="Q33" i="12"/>
  <c r="U33" i="12"/>
  <c r="G34" i="12"/>
  <c r="M34" i="12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/>
  <c r="I37" i="12"/>
  <c r="K37" i="12"/>
  <c r="O37" i="12"/>
  <c r="Q37" i="12"/>
  <c r="U37" i="12"/>
  <c r="G38" i="12"/>
  <c r="M38" i="12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/>
  <c r="I41" i="12"/>
  <c r="K41" i="12"/>
  <c r="O41" i="12"/>
  <c r="Q41" i="12"/>
  <c r="U41" i="12"/>
  <c r="G42" i="12"/>
  <c r="M42" i="12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6" i="12"/>
  <c r="G45" i="12" s="1"/>
  <c r="I48" i="1" s="1"/>
  <c r="M46" i="12"/>
  <c r="I46" i="12"/>
  <c r="I45" i="12" s="1"/>
  <c r="K46" i="12"/>
  <c r="O46" i="12"/>
  <c r="Q46" i="12"/>
  <c r="U46" i="12"/>
  <c r="U45" i="12" s="1"/>
  <c r="G47" i="12"/>
  <c r="I47" i="12"/>
  <c r="K47" i="12"/>
  <c r="K45" i="12" s="1"/>
  <c r="M47" i="12"/>
  <c r="O47" i="12"/>
  <c r="Q47" i="12"/>
  <c r="Q45" i="12" s="1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O45" i="12" s="1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3" i="12"/>
  <c r="I53" i="12"/>
  <c r="I52" i="12" s="1"/>
  <c r="K53" i="12"/>
  <c r="O53" i="12"/>
  <c r="Q53" i="12"/>
  <c r="Q52" i="12" s="1"/>
  <c r="U53" i="12"/>
  <c r="G54" i="12"/>
  <c r="M54" i="12" s="1"/>
  <c r="I54" i="12"/>
  <c r="K54" i="12"/>
  <c r="K52" i="12" s="1"/>
  <c r="O54" i="12"/>
  <c r="O52" i="12" s="1"/>
  <c r="Q54" i="12"/>
  <c r="U54" i="12"/>
  <c r="G55" i="12"/>
  <c r="I55" i="12"/>
  <c r="K55" i="12"/>
  <c r="M55" i="12"/>
  <c r="O55" i="12"/>
  <c r="Q55" i="12"/>
  <c r="U55" i="12"/>
  <c r="U52" i="12"/>
  <c r="G57" i="12"/>
  <c r="G56" i="12" s="1"/>
  <c r="I50" i="1" s="1"/>
  <c r="I57" i="12"/>
  <c r="K57" i="12"/>
  <c r="O57" i="12"/>
  <c r="O56" i="12" s="1"/>
  <c r="Q57" i="12"/>
  <c r="U57" i="12"/>
  <c r="G58" i="12"/>
  <c r="M58" i="12"/>
  <c r="I58" i="12"/>
  <c r="I56" i="12" s="1"/>
  <c r="K58" i="12"/>
  <c r="O58" i="12"/>
  <c r="Q58" i="12"/>
  <c r="U58" i="12"/>
  <c r="U56" i="12" s="1"/>
  <c r="G59" i="12"/>
  <c r="I59" i="12"/>
  <c r="K59" i="12"/>
  <c r="M59" i="12"/>
  <c r="O59" i="12"/>
  <c r="Q59" i="12"/>
  <c r="U59" i="12"/>
  <c r="G60" i="12"/>
  <c r="I60" i="12"/>
  <c r="K60" i="12"/>
  <c r="K56" i="12" s="1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Q56" i="12" s="1"/>
  <c r="U63" i="12"/>
  <c r="G65" i="12"/>
  <c r="I65" i="12"/>
  <c r="I64" i="12" s="1"/>
  <c r="K65" i="12"/>
  <c r="O65" i="12"/>
  <c r="Q65" i="12"/>
  <c r="Q64" i="12" s="1"/>
  <c r="U65" i="12"/>
  <c r="G66" i="12"/>
  <c r="M66" i="12" s="1"/>
  <c r="I66" i="12"/>
  <c r="K66" i="12"/>
  <c r="K64" i="12" s="1"/>
  <c r="O66" i="12"/>
  <c r="O64" i="12" s="1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/>
  <c r="I69" i="12"/>
  <c r="K69" i="12"/>
  <c r="O69" i="12"/>
  <c r="Q69" i="12"/>
  <c r="U69" i="12"/>
  <c r="G70" i="12"/>
  <c r="M70" i="12"/>
  <c r="I70" i="12"/>
  <c r="K70" i="12"/>
  <c r="O70" i="12"/>
  <c r="Q70" i="12"/>
  <c r="U70" i="12"/>
  <c r="U64" i="12" s="1"/>
  <c r="G71" i="12"/>
  <c r="I71" i="12"/>
  <c r="K71" i="12"/>
  <c r="M71" i="12"/>
  <c r="O71" i="12"/>
  <c r="Q71" i="12"/>
  <c r="U71" i="12"/>
  <c r="G73" i="12"/>
  <c r="G72" i="12" s="1"/>
  <c r="I52" i="1" s="1"/>
  <c r="I73" i="12"/>
  <c r="K73" i="12"/>
  <c r="O73" i="12"/>
  <c r="O72" i="12" s="1"/>
  <c r="Q73" i="12"/>
  <c r="U73" i="12"/>
  <c r="G74" i="12"/>
  <c r="M74" i="12"/>
  <c r="I74" i="12"/>
  <c r="I72" i="12" s="1"/>
  <c r="K74" i="12"/>
  <c r="O74" i="12"/>
  <c r="Q74" i="12"/>
  <c r="U74" i="12"/>
  <c r="U72" i="12" s="1"/>
  <c r="G75" i="12"/>
  <c r="I75" i="12"/>
  <c r="K75" i="12"/>
  <c r="M75" i="12"/>
  <c r="O75" i="12"/>
  <c r="Q75" i="12"/>
  <c r="U75" i="12"/>
  <c r="G76" i="12"/>
  <c r="I76" i="12"/>
  <c r="K76" i="12"/>
  <c r="K72" i="12" s="1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Q72" i="12" s="1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1" i="12"/>
  <c r="G90" i="12" s="1"/>
  <c r="I53" i="1" s="1"/>
  <c r="I91" i="12"/>
  <c r="K91" i="12"/>
  <c r="O91" i="12"/>
  <c r="Q91" i="12"/>
  <c r="U91" i="12"/>
  <c r="G92" i="12"/>
  <c r="I92" i="12"/>
  <c r="K92" i="12"/>
  <c r="K90" i="12" s="1"/>
  <c r="M92" i="12"/>
  <c r="O92" i="12"/>
  <c r="Q92" i="12"/>
  <c r="U92" i="12"/>
  <c r="G93" i="12"/>
  <c r="I93" i="12"/>
  <c r="K93" i="12"/>
  <c r="O93" i="12"/>
  <c r="O90" i="12" s="1"/>
  <c r="Q93" i="12"/>
  <c r="U93" i="12"/>
  <c r="G94" i="12"/>
  <c r="M94" i="12" s="1"/>
  <c r="I94" i="12"/>
  <c r="I90" i="12"/>
  <c r="K94" i="12"/>
  <c r="O94" i="12"/>
  <c r="Q94" i="12"/>
  <c r="U94" i="12"/>
  <c r="U90" i="12" s="1"/>
  <c r="G95" i="12"/>
  <c r="I95" i="12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/>
  <c r="I97" i="12"/>
  <c r="K97" i="12"/>
  <c r="O97" i="12"/>
  <c r="Q97" i="12"/>
  <c r="Q90" i="12" s="1"/>
  <c r="U97" i="12"/>
  <c r="G99" i="12"/>
  <c r="I99" i="12"/>
  <c r="I98" i="12" s="1"/>
  <c r="K99" i="12"/>
  <c r="K98" i="12" s="1"/>
  <c r="M99" i="12"/>
  <c r="O99" i="12"/>
  <c r="Q99" i="12"/>
  <c r="Q98" i="12" s="1"/>
  <c r="U99" i="12"/>
  <c r="U98" i="12" s="1"/>
  <c r="G100" i="12"/>
  <c r="M100" i="12" s="1"/>
  <c r="I100" i="12"/>
  <c r="K100" i="12"/>
  <c r="O100" i="12"/>
  <c r="Q100" i="12"/>
  <c r="U100" i="12"/>
  <c r="G101" i="12"/>
  <c r="I101" i="12"/>
  <c r="K101" i="12"/>
  <c r="O101" i="12"/>
  <c r="Q101" i="12"/>
  <c r="U101" i="12"/>
  <c r="G102" i="12"/>
  <c r="M102" i="12"/>
  <c r="I102" i="12"/>
  <c r="K102" i="12"/>
  <c r="O102" i="12"/>
  <c r="Q102" i="12"/>
  <c r="U102" i="12"/>
  <c r="G103" i="12"/>
  <c r="G98" i="12" s="1"/>
  <c r="I54" i="1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O98" i="12" s="1"/>
  <c r="Q106" i="12"/>
  <c r="U106" i="12"/>
  <c r="I107" i="12"/>
  <c r="K107" i="12"/>
  <c r="G108" i="12"/>
  <c r="M108" i="12" s="1"/>
  <c r="M107" i="12" s="1"/>
  <c r="G107" i="12"/>
  <c r="I55" i="1" s="1"/>
  <c r="I108" i="12"/>
  <c r="K108" i="12"/>
  <c r="O108" i="12"/>
  <c r="O107" i="12" s="1"/>
  <c r="Q108" i="12"/>
  <c r="Q107" i="12" s="1"/>
  <c r="U108" i="12"/>
  <c r="U107" i="12" s="1"/>
  <c r="G110" i="12"/>
  <c r="G109" i="12" s="1"/>
  <c r="I56" i="1" s="1"/>
  <c r="I18" i="1" s="1"/>
  <c r="M110" i="12"/>
  <c r="M109" i="12" s="1"/>
  <c r="I110" i="12"/>
  <c r="K110" i="12"/>
  <c r="K109" i="12" s="1"/>
  <c r="O110" i="12"/>
  <c r="O109" i="12" s="1"/>
  <c r="Q110" i="12"/>
  <c r="U110" i="12"/>
  <c r="U109" i="12" s="1"/>
  <c r="G111" i="12"/>
  <c r="M111" i="12" s="1"/>
  <c r="I111" i="12"/>
  <c r="I109" i="12" s="1"/>
  <c r="K111" i="12"/>
  <c r="O111" i="12"/>
  <c r="Q111" i="12"/>
  <c r="Q109" i="12" s="1"/>
  <c r="U111" i="12"/>
  <c r="I20" i="1"/>
  <c r="I19" i="1"/>
  <c r="I17" i="1"/>
  <c r="G27" i="1"/>
  <c r="F40" i="1"/>
  <c r="G23" i="1" s="1"/>
  <c r="G40" i="1"/>
  <c r="G25" i="1"/>
  <c r="G26" i="1"/>
  <c r="H40" i="1"/>
  <c r="I40" i="1"/>
  <c r="J39" i="1"/>
  <c r="J40" i="1"/>
  <c r="J28" i="1"/>
  <c r="J26" i="1"/>
  <c r="G38" i="1"/>
  <c r="F38" i="1"/>
  <c r="H32" i="1"/>
  <c r="J23" i="1"/>
  <c r="J24" i="1"/>
  <c r="J25" i="1"/>
  <c r="J27" i="1"/>
  <c r="E24" i="1"/>
  <c r="E26" i="1"/>
  <c r="M101" i="12"/>
  <c r="M93" i="12"/>
  <c r="M53" i="12"/>
  <c r="M9" i="12"/>
  <c r="M65" i="12"/>
  <c r="M64" i="12" s="1"/>
  <c r="M98" i="12" l="1"/>
  <c r="G24" i="1"/>
  <c r="G29" i="1"/>
  <c r="M45" i="12"/>
  <c r="M52" i="12"/>
  <c r="H39" i="1"/>
  <c r="I39" i="1"/>
  <c r="G8" i="12"/>
  <c r="M57" i="12"/>
  <c r="M56" i="12" s="1"/>
  <c r="M73" i="12"/>
  <c r="M72" i="12" s="1"/>
  <c r="M103" i="12"/>
  <c r="M91" i="12"/>
  <c r="M90" i="12" s="1"/>
  <c r="G64" i="12"/>
  <c r="I51" i="1" s="1"/>
  <c r="G52" i="12"/>
  <c r="I49" i="1" s="1"/>
  <c r="G28" i="1"/>
  <c r="M10" i="12"/>
  <c r="M8" i="12" s="1"/>
  <c r="I47" i="1" l="1"/>
  <c r="G113" i="12"/>
  <c r="I57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<sst xmlns="http://schemas.openxmlformats.org/spreadsheetml/2006/main" count="564" uniqueCount="305">
  <si>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</si>
  <si>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</si>
  <si>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</si>
  <si>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</si>
  <si>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</si>
  <si>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</si>
  <si>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</si>
  <si>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</si>
  <si>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</si>
  <si>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</si>
  <si>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</si>
  <si>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</si>
  <si>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</si>
  <si>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</si>
  <si>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</si>
  <si>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</si>
  <si>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</si>
  <si>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</si>
  <si>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</si>
  <si>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</si>
  <si>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</si>
  <si>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</si>
  <si>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</si>
  <si>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</si>
  <si>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</si>
  <si>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</si>
  <si>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</si>
  <si>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</si>
  <si>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</si>
  <si>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</si>
  <si>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</si>
  <si>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</si>
  <si>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</si>
  <si>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</si>
  <si>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</si>
  <si>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</si>
  <si>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</si>
  <si>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</si>
  <si>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</si>
  <si>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</si>
  <si>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</si>
  <si>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</si>
  <si>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</si>
  <si>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</si>
  <si>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</si>
  <si>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Oprava silnice III/4199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</si>
  <si>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</si>
  <si>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</si>
  <si>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</si>
  <si>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</si>
  <si>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</si>
  <si>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</si>
  <si>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</si>
  <si>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</si>
  <si>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</si>
  <si>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</si>
  <si>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</si>
  <si>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</si>
  <si>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</si>
  <si>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</si>
  <si>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</si>
  <si>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</si>
  <si>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</si>
  <si>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</si>
  <si>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</si>
  <si>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</si>
  <si>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</si>
  <si>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</si>
  <si>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</si>
  <si>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</si>
  <si>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</si>
  <si>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</si>
  <si>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</si>
  <si>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</si>
  <si>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</si>
  <si>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</si>
  <si>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</si>
  <si>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</si>
  <si>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</si>
  <si>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</si>
  <si>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</si>
  <si>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</si>
  <si>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</si>
  <si>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</si>
  <si>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</si>
  <si>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</si>
  <si>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</si>
  <si>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</si>
  <si>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</si>
  <si>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</si>
  <si>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</si>
  <si>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</si>
  <si>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</si>
  <si>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</si>
  <si>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</si>
  <si>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</si>
  <si>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</si>
  <si>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</si>
  <si>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</si>
  <si>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</si>
  <si>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111201101R00</t>
  </si>
  <si>
    <t>Odstranění křovin i s kořeny na ploše do 1000 m2, včetně likvidace v režii zhotovitele  (B19)</t>
  </si>
  <si>
    <t>m2</t>
  </si>
  <si>
    <t>POL1_0</t>
  </si>
  <si>
    <t>112101102R00</t>
  </si>
  <si>
    <t>Kácení stromů listnatých o průměru kmene 30-50 cm, včetně likvidace v režii zhotovitele  (B18)</t>
  </si>
  <si>
    <t>kus</t>
  </si>
  <si>
    <t>113106121R00</t>
  </si>
  <si>
    <t>Rozebrání dlažeb z betonových dlaždic na sucho, (B5)</t>
  </si>
  <si>
    <t>113106122R00</t>
  </si>
  <si>
    <t>Rozebrání dlažeb z kamenných desek, (B9)</t>
  </si>
  <si>
    <t>113107222R00</t>
  </si>
  <si>
    <t>Odstranění podkladu nad 200 m2,kam.drcené tl.20 cm, (B11)</t>
  </si>
  <si>
    <t>113107223R00</t>
  </si>
  <si>
    <t>Odstranění podkladu nad 200 m2,kam.drcené tl.30 cm, (B3)</t>
  </si>
  <si>
    <t>113107241R00</t>
  </si>
  <si>
    <t>Odstranění podkladu nad 200 m2, živičného tl.5 cm, (B1)</t>
  </si>
  <si>
    <t>113107131R00</t>
  </si>
  <si>
    <t>Odstranění podkladu pl.200 m2, bet.prostý tl.15 cm, (B7)</t>
  </si>
  <si>
    <t>113202111R00</t>
  </si>
  <si>
    <t>Vytrhání obrub z krajníků nebo obrubníků stojatých, (B13)</t>
  </si>
  <si>
    <t>m</t>
  </si>
  <si>
    <t>113204111R00</t>
  </si>
  <si>
    <t>Vytrhání obrub záhonových, (B15)</t>
  </si>
  <si>
    <t>120901121R00</t>
  </si>
  <si>
    <t>Bourání konstrukcí z prostého betonu, (B17)</t>
  </si>
  <si>
    <t>m3</t>
  </si>
  <si>
    <t>122202202R00</t>
  </si>
  <si>
    <t>Odkopávky pro silnice v hor. 3 do 1000 m3, (I1)</t>
  </si>
  <si>
    <t>132201101R00</t>
  </si>
  <si>
    <t>Hloubení rýh š.do 60 cm v hor.3 do 100 m3, STROJNĚ, (I5)</t>
  </si>
  <si>
    <t>132201211R00</t>
  </si>
  <si>
    <t>Hloubení rýh š.do 200 cm hor.3 do 100 m3,STROJNĚ, (I2)</t>
  </si>
  <si>
    <t>133201101R00</t>
  </si>
  <si>
    <t>Hloubení šachet v hor.3 do 100 m3, (I3)</t>
  </si>
  <si>
    <t>151101101R00</t>
  </si>
  <si>
    <t>Pažení a rozepření stěn rýh - příložné - hl. do 2m, (D4)</t>
  </si>
  <si>
    <t>151101111R00</t>
  </si>
  <si>
    <t>Odstranění pažení stěn rýh - příložné - hl. do 2 m, (D4)</t>
  </si>
  <si>
    <t>161101101R00</t>
  </si>
  <si>
    <t>Svislé přemístění výkopku z hor.1-4 do 2,5 m, (I7)</t>
  </si>
  <si>
    <t>162701105R00</t>
  </si>
  <si>
    <t>Vodorovné přemístění výkopku z hor.1-4 do 10000 m, (I8)</t>
  </si>
  <si>
    <t>162701155R00</t>
  </si>
  <si>
    <t>Vodorovné přemístění výkopku z hor.5-7 do 10000 m, (I12)</t>
  </si>
  <si>
    <t>162701109R00</t>
  </si>
  <si>
    <t>Příplatek k vod. přemístění hor.1-4 za další 1 km, (I9)</t>
  </si>
  <si>
    <t>162701159R00</t>
  </si>
  <si>
    <t>Příplatek k vod. přemístění hor.5-7 za další 1 km, (I13)</t>
  </si>
  <si>
    <t>171101141R00</t>
  </si>
  <si>
    <t>Násyp pro silnice a železnice v množství 0,75 m3/m, (I6)</t>
  </si>
  <si>
    <t>171201101R00</t>
  </si>
  <si>
    <t>Uložení sypaniny do násypů nezhutněných, (I14)</t>
  </si>
  <si>
    <t>Uložení sypaniny do násypů nezhutněných, (I10)</t>
  </si>
  <si>
    <t>175101101R00</t>
  </si>
  <si>
    <t>Obsyp potrubí bez prohození sypaniny, (I25)</t>
  </si>
  <si>
    <t>174101101R00</t>
  </si>
  <si>
    <t>Zásyp jam, rýh, šachet se zhutněním, (D25)</t>
  </si>
  <si>
    <t>180402111R00</t>
  </si>
  <si>
    <t>Založení trávníku parkového výsevem v rovině, (G1)</t>
  </si>
  <si>
    <t>181301101R00</t>
  </si>
  <si>
    <t>Rozprostření ornice, rovina, tl. do 10 cm do 500m2, (G1)</t>
  </si>
  <si>
    <t>181101102R00</t>
  </si>
  <si>
    <t>Úprava pláně v zářezech v hor. 1-4, se zhutněním, (A1)</t>
  </si>
  <si>
    <t>199000002R00</t>
  </si>
  <si>
    <t>Poplatky za skládku horniny 1-4, (I11)</t>
  </si>
  <si>
    <t>199000003R00</t>
  </si>
  <si>
    <t>Poplatek za skládku horniny 5-7  (I15)</t>
  </si>
  <si>
    <t>199000007</t>
  </si>
  <si>
    <t>Nákup násypového materiálu vč. dovozu, (E4)</t>
  </si>
  <si>
    <t>Nákup humusu vč. dovozu, (G3)</t>
  </si>
  <si>
    <t>58337333</t>
  </si>
  <si>
    <t>Štěrkopísek frakce 0-32 A, (I26)</t>
  </si>
  <si>
    <t>T</t>
  </si>
  <si>
    <t>POL3_0</t>
  </si>
  <si>
    <t>00572460</t>
  </si>
  <si>
    <t>Směs travní technická balení 25 kg PROFI, (G4)</t>
  </si>
  <si>
    <t>kg</t>
  </si>
  <si>
    <t>211571111R00</t>
  </si>
  <si>
    <t>Výplň odvodňovacích žeber štěrkopískem tříděným, (H4)</t>
  </si>
  <si>
    <t>212572111R00</t>
  </si>
  <si>
    <t>Lože trativodu ze štěrkopísku tříděného, (H3)</t>
  </si>
  <si>
    <t>212755114R00</t>
  </si>
  <si>
    <t>Trativody z drenážních trubek DN 10 cm bez lože, (H1)</t>
  </si>
  <si>
    <t>289971213R00</t>
  </si>
  <si>
    <t>Zřízení vrstvy z geotextilie skl.do 1:5 š.do 8,5 m, (A13)</t>
  </si>
  <si>
    <t>28611223.A</t>
  </si>
  <si>
    <t>Trubka PVC drenážní flexibilní d 100 mm, (H5)</t>
  </si>
  <si>
    <t>69366044</t>
  </si>
  <si>
    <t>GEOFILTEX 73-SILTEX 73/35 350g/m2 šířka do 8,8 m, (A14)</t>
  </si>
  <si>
    <t>388317777R00</t>
  </si>
  <si>
    <t>Těleso trub. kabelovodu z bet.C 12/15 otevř. výkop, (F4)</t>
  </si>
  <si>
    <t>388357777R00</t>
  </si>
  <si>
    <t>Bednění stěn tělesa kabelovodu trubkového, výkop, (F7)</t>
  </si>
  <si>
    <t>388995111R00</t>
  </si>
  <si>
    <t>Trubky tělesa kabelovodu z PVC 160/6,2 mm, výkop, (F8)</t>
  </si>
  <si>
    <t>451573111R00</t>
  </si>
  <si>
    <t>Lože pod potrubí ze štěrkopísku do 63 mm, (I24))</t>
  </si>
  <si>
    <t>451317777R00</t>
  </si>
  <si>
    <t>Podklad pod dlažbu z beton.C-/7,5,C8/10 tl.do 10cm, (A9)</t>
  </si>
  <si>
    <t>451319777R00</t>
  </si>
  <si>
    <t>Příplatek za další 1cm betonu nad 10 cm, (A10)</t>
  </si>
  <si>
    <t>452111111R00</t>
  </si>
  <si>
    <t>Osazení betonových pražců plochy do 250 cm2, (D7)</t>
  </si>
  <si>
    <t>452112121R00</t>
  </si>
  <si>
    <t>Osazení beton. prstenců pod mříže, výšky do 200 mm, (D9)</t>
  </si>
  <si>
    <t>59218562</t>
  </si>
  <si>
    <t>Krajník silniční CBS - K  50x25x8 cm, (D8)</t>
  </si>
  <si>
    <t>59223821</t>
  </si>
  <si>
    <t>Vpusť uliční betonová 660/180 18x66x10 cm, (D10)</t>
  </si>
  <si>
    <t>564851111R00</t>
  </si>
  <si>
    <t>Podklad ze štěrkodrti po zhutnění tloušťky 15 cm, (A3)</t>
  </si>
  <si>
    <t>564861111R00</t>
  </si>
  <si>
    <t>Podklad ze štěrkodrti po zhutnění tloušťky 20 cm, (A2)</t>
  </si>
  <si>
    <t>569903311R00</t>
  </si>
  <si>
    <t>Zřízení zemních krajnic se zhutněním, (I4)</t>
  </si>
  <si>
    <t>596215021R00</t>
  </si>
  <si>
    <t>Kladení zámkové dlažby tl. 6 cm do drtě tl. 4 cm, (A7)</t>
  </si>
  <si>
    <t>596215040R00</t>
  </si>
  <si>
    <t>Kladení zámkové dlažby tl. 8 cm do drtě tl. 4 cm, (A5)</t>
  </si>
  <si>
    <t>59245110</t>
  </si>
  <si>
    <t>Dlažba sklad. 20x10x6 cm přírodní, (A8)</t>
  </si>
  <si>
    <t>59245117.0</t>
  </si>
  <si>
    <t>Dlažba 20x10x8 cm přírodní, (A6)</t>
  </si>
  <si>
    <t>871313121R00</t>
  </si>
  <si>
    <t>Montáž trub z plastu, gumový kroužek, DN 150, (D12)</t>
  </si>
  <si>
    <t>817314111R00</t>
  </si>
  <si>
    <t>Montáž betonových útesů s hrdlem DN 150, (D11)</t>
  </si>
  <si>
    <t>877313123R00</t>
  </si>
  <si>
    <t>Montáž tvarovek jednoos. plast. gum.kroužek DN 150, (D14)</t>
  </si>
  <si>
    <t>895941111R00</t>
  </si>
  <si>
    <t>Zřízení vpusti uliční z dílců typ UV - 50 normální, (D16)</t>
  </si>
  <si>
    <t>899331111R00</t>
  </si>
  <si>
    <t>Výšková úprava vstupu do 20 cm, zvýšení poklopu, (D27)</t>
  </si>
  <si>
    <t>899203111R00</t>
  </si>
  <si>
    <t>Osazení mříží litinových s rámem do 150 kg, (D21)</t>
  </si>
  <si>
    <t>899623141R00</t>
  </si>
  <si>
    <t>Obetonování potrubí nebo zdiva stok betonem C12/15, (D23)</t>
  </si>
  <si>
    <t>8-PC1</t>
  </si>
  <si>
    <t>Těsnění na přípojku DN 150  (D28)</t>
  </si>
  <si>
    <t>8-PC2</t>
  </si>
  <si>
    <t>Odvrty pro napojení trativodů na UV DN 110 mm, (D29)</t>
  </si>
  <si>
    <t>55242510</t>
  </si>
  <si>
    <t>Mříž pro vozovku s nálevkou 530 x 405 mm atest D, (D22)</t>
  </si>
  <si>
    <t>59223823</t>
  </si>
  <si>
    <t>Dno vpusti bet. TBV-Q 500/626 D 61,6x50x5 cm, (D19)</t>
  </si>
  <si>
    <t>59223824</t>
  </si>
  <si>
    <t>Vpusť uliční betonová TBV-Q 500/590/200V 59x50x5, (D18)</t>
  </si>
  <si>
    <t>59223825</t>
  </si>
  <si>
    <t>Vpusť uliční betonová TBV-Q 500/290 29x50x5 cm, (D17)</t>
  </si>
  <si>
    <t>59223826</t>
  </si>
  <si>
    <t>Vpusť uliční betonová TBV-Q 500/590 59x50x5 cm, (D20)</t>
  </si>
  <si>
    <t>28611120</t>
  </si>
  <si>
    <t>Trubka PVC kanalizační hrdlovaná d 160x4,0x1000 mm, (D13)</t>
  </si>
  <si>
    <t>28650662</t>
  </si>
  <si>
    <t>Koleno kanalizační PVC-U  D 160/30°, (D14)</t>
  </si>
  <si>
    <t>Koleno kanalizační PVC-U  D 160/90°, (D14)</t>
  </si>
  <si>
    <t>919731122R00</t>
  </si>
  <si>
    <t>Zarovnání styčné plochy živičné tl. do 10 cm, (A11)</t>
  </si>
  <si>
    <t>917862111R00</t>
  </si>
  <si>
    <t>Osazení stojat. obrub.bet. s opěrou,lože z C 12/15</t>
  </si>
  <si>
    <t>59217450</t>
  </si>
  <si>
    <t>Obrubník silniční 100/15/25 II nat, (C7)</t>
  </si>
  <si>
    <t>59217476</t>
  </si>
  <si>
    <t>Obrubník silniční nájezdový 1000/150/150 , (C4)</t>
  </si>
  <si>
    <t>59217480</t>
  </si>
  <si>
    <t>Obrubník silniční přechodový L 1000/150/150-250, (C5)</t>
  </si>
  <si>
    <t>59217481</t>
  </si>
  <si>
    <t>Obrubník silniční přechodový P 1000/150/150-250, (C6)</t>
  </si>
  <si>
    <t>59217410</t>
  </si>
  <si>
    <t>Obrubník chodníkový 100/10/25 II nat, (C8)</t>
  </si>
  <si>
    <t>979082213R00</t>
  </si>
  <si>
    <t>Vodorovná doprava suti po suchu do 1 km, (I16)</t>
  </si>
  <si>
    <t>t</t>
  </si>
  <si>
    <t>979082219R00</t>
  </si>
  <si>
    <t>Příplatek za dopravu suti po suchu za další 1 km, (I17)</t>
  </si>
  <si>
    <t>979084216R00</t>
  </si>
  <si>
    <t>Vodorovná doprava vybour. hmot po suchu do 5 km, (I21)</t>
  </si>
  <si>
    <t>979084219R00</t>
  </si>
  <si>
    <t>Příplatek k dopravě vybour.hmot za dalších 5 km, (I22)</t>
  </si>
  <si>
    <t>979990103R00</t>
  </si>
  <si>
    <t>Poplatek za skládku suti - vybouraná štěrková, vozovka  (I19)</t>
  </si>
  <si>
    <t>979990113R00</t>
  </si>
  <si>
    <t>Poplatek za skládku suti - obalovaný asfalt, (I18)</t>
  </si>
  <si>
    <t>979999997R00</t>
  </si>
  <si>
    <t>Poplatek za skládku čistá suť - obrubníky, (I23)</t>
  </si>
  <si>
    <t>Poplatek za skládku čistá suť - obrubníky, (I20)</t>
  </si>
  <si>
    <t>998225111R00</t>
  </si>
  <si>
    <t>Přesun hmot, pozemní komunikace, kryt živičný</t>
  </si>
  <si>
    <t>460490012R00</t>
  </si>
  <si>
    <t>Fólie výstražná z PVC, šířka 33 cm, (F9)</t>
  </si>
  <si>
    <t>460510201R00</t>
  </si>
  <si>
    <t>Žlab kabelový prefabrikovaný TK 1, neasfaltovaný, (F2)</t>
  </si>
  <si>
    <t/>
  </si>
  <si>
    <t>SUM</t>
  </si>
  <si>
    <t>POPUZIV</t>
  </si>
  <si>
    <t>END</t>
  </si>
  <si>
    <t>Oprava silnice III/4199 Heršpice - práce obec Heršpice</t>
  </si>
  <si>
    <t xml:space="preserve"> </t>
  </si>
  <si>
    <t>Obec Heršpice</t>
  </si>
  <si>
    <t>00542458</t>
  </si>
  <si>
    <t>CZ00542458</t>
  </si>
  <si>
    <t>Heršpice, č.p. 91</t>
  </si>
  <si>
    <t>684 01 Heršpice</t>
  </si>
  <si>
    <t>SO 101.2 SILNICE III/4199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</si>
</sst>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4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4" borderId="20" xfId="0" applyNumberFormat="1" applyFill="1" applyBorder="1" applyAlignment="1">
      <alignment wrapText="1" shrinkToFit="1"/>
    </xf>
    <xf numFmtId="3" fontId="0" fillId="4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7" fillId="4" borderId="8" xfId="0" applyFont="1" applyFill="1" applyBorder="1"/>
    <xf numFmtId="0" fontId="7" fillId="4" borderId="6" xfId="0" applyFont="1" applyFill="1" applyBorder="1"/>
    <xf numFmtId="0" fontId="15" fillId="2" borderId="22" xfId="0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4" borderId="20" xfId="0" applyNumberFormat="1" applyFont="1" applyFill="1" applyBorder="1" applyAlignment="1">
      <alignment horizontal="center"/>
    </xf>
    <xf numFmtId="4" fontId="7" fillId="4" borderId="20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/>
    <xf numFmtId="0" fontId="0" fillId="2" borderId="27" xfId="0" applyFill="1" applyBorder="1"/>
    <xf numFmtId="0" fontId="0" fillId="2" borderId="21" xfId="0" applyFill="1" applyBorder="1"/>
    <xf numFmtId="0" fontId="16" fillId="0" borderId="0" xfId="0" applyFont="1"/>
    <xf numFmtId="0" fontId="16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6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6" fillId="0" borderId="28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6" fillId="0" borderId="19" xfId="0" applyFont="1" applyBorder="1" applyAlignment="1">
      <alignment vertical="top" shrinkToFit="1"/>
    </xf>
    <xf numFmtId="0" fontId="0" fillId="2" borderId="29" xfId="0" applyFill="1" applyBorder="1" applyAlignment="1">
      <alignment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0" fillId="2" borderId="20" xfId="0" applyNumberFormat="1" applyFill="1" applyBorder="1" applyAlignment="1">
      <alignment vertical="top" shrinkToFit="1"/>
    </xf>
    <xf numFmtId="4" fontId="16" fillId="3" borderId="26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6" fillId="0" borderId="8" xfId="0" applyFont="1" applyBorder="1" applyAlignment="1">
      <alignment vertical="top"/>
    </xf>
    <xf numFmtId="0" fontId="16" fillId="0" borderId="8" xfId="0" applyNumberFormat="1" applyFont="1" applyBorder="1" applyAlignment="1">
      <alignment vertical="top"/>
    </xf>
    <xf numFmtId="0" fontId="16" fillId="0" borderId="29" xfId="0" applyFont="1" applyBorder="1" applyAlignment="1">
      <alignment vertical="top" shrinkToFit="1"/>
    </xf>
    <xf numFmtId="164" fontId="16" fillId="0" borderId="20" xfId="0" applyNumberFormat="1" applyFont="1" applyBorder="1" applyAlignment="1">
      <alignment vertical="top" shrinkToFit="1"/>
    </xf>
    <xf numFmtId="4" fontId="16" fillId="3" borderId="20" xfId="0" applyNumberFormat="1" applyFont="1" applyFill="1" applyBorder="1" applyAlignment="1" applyProtection="1">
      <alignment vertical="top" shrinkToFit="1"/>
      <protection locked="0"/>
    </xf>
    <xf numFmtId="4" fontId="16" fillId="0" borderId="20" xfId="0" applyNumberFormat="1" applyFont="1" applyBorder="1" applyAlignment="1">
      <alignment vertical="top" shrinkToFit="1"/>
    </xf>
    <xf numFmtId="0" fontId="16" fillId="0" borderId="20" xfId="0" applyFont="1" applyBorder="1" applyAlignment="1">
      <alignment vertical="top" shrinkToFit="1"/>
    </xf>
    <xf numFmtId="0" fontId="16" fillId="0" borderId="8" xfId="0" applyFont="1" applyBorder="1" applyAlignment="1">
      <alignment vertical="top" shrinkToFit="1"/>
    </xf>
    <xf numFmtId="0" fontId="8" fillId="2" borderId="12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4" fontId="8" fillId="2" borderId="27" xfId="0" applyNumberFormat="1" applyFont="1" applyFill="1" applyBorder="1" applyAlignment="1">
      <alignment vertical="top"/>
    </xf>
    <xf numFmtId="0" fontId="16" fillId="0" borderId="26" xfId="0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6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9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5" borderId="0" xfId="0" applyFont="1" applyFill="1" applyAlignment="1">
      <alignment horizontal="left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27" xfId="0" applyNumberFormat="1" applyFont="1" applyBorder="1" applyAlignment="1">
      <alignment horizontal="right" vertical="center" indent="1"/>
    </xf>
    <xf numFmtId="2" fontId="12" fillId="2" borderId="24" xfId="0" applyNumberFormat="1" applyFont="1" applyFill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 indent="1"/>
    </xf>
    <xf numFmtId="4" fontId="13" fillId="0" borderId="27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5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7" fillId="0" borderId="26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3" fontId="0" fillId="4" borderId="12" xfId="0" applyNumberFormat="1" applyFill="1" applyBorder="1"/>
    <xf numFmtId="3" fontId="0" fillId="4" borderId="9" xfId="0" applyNumberFormat="1" applyFill="1" applyBorder="1"/>
    <xf numFmtId="3" fontId="0" fillId="4" borderId="27" xfId="0" applyNumberFormat="1" applyFill="1" applyBorder="1"/>
    <xf numFmtId="0" fontId="15" fillId="2" borderId="22" xfId="0" applyFont="1" applyFill="1" applyBorder="1" applyAlignment="1">
      <alignment horizontal="center" vertical="center" wrapText="1"/>
    </xf>
    <xf numFmtId="4" fontId="7" fillId="0" borderId="22" xfId="0" applyNumberFormat="1" applyFont="1" applyBorder="1" applyAlignment="1">
      <alignment vertical="center"/>
    </xf>
    <xf numFmtId="49" fontId="7" fillId="0" borderId="21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0" fontId="0" fillId="0" borderId="15" xfId="0" applyBorder="1" applyAlignment="1">
      <alignment horizontal="center"/>
    </xf>
    <xf numFmtId="4" fontId="7" fillId="4" borderId="20" xfId="0" applyNumberFormat="1" applyFont="1" applyFill="1" applyBorder="1" applyAlignment="1"/>
    <xf numFmtId="4" fontId="7" fillId="0" borderId="2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G17" sqref="G17:H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5" t="s">
        <v>42</v>
      </c>
      <c r="C1" s="196"/>
      <c r="D1" s="196"/>
      <c r="E1" s="196"/>
      <c r="F1" s="196"/>
      <c r="G1" s="196"/>
      <c r="H1" s="196"/>
      <c r="I1" s="196"/>
      <c r="J1" s="197"/>
    </row>
    <row r="2" spans="1:15" ht="23.25" customHeight="1" x14ac:dyDescent="0.2">
      <c r="A2" s="4"/>
      <c r="B2" s="81" t="s">
        <v>40</v>
      </c>
      <c r="C2" s="82"/>
      <c r="D2" s="225" t="s">
        <v>297</v>
      </c>
      <c r="E2" s="226"/>
      <c r="F2" s="226"/>
      <c r="G2" s="226"/>
      <c r="H2" s="226"/>
      <c r="I2" s="226"/>
      <c r="J2" s="227"/>
      <c r="O2" s="2"/>
    </row>
    <row r="3" spans="1:15" ht="23.25" hidden="1" customHeight="1" x14ac:dyDescent="0.2">
      <c r="A3" s="4"/>
      <c r="B3" s="83" t="s">
        <v>43</v>
      </c>
      <c r="C3" s="84"/>
      <c r="D3" s="217"/>
      <c r="E3" s="218"/>
      <c r="F3" s="218"/>
      <c r="G3" s="218"/>
      <c r="H3" s="218"/>
      <c r="I3" s="218"/>
      <c r="J3" s="219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298</v>
      </c>
      <c r="E5" s="26" t="s">
        <v>299</v>
      </c>
      <c r="F5" s="26"/>
      <c r="G5" s="26"/>
      <c r="H5" s="28" t="s">
        <v>33</v>
      </c>
      <c r="I5" s="91" t="s">
        <v>300</v>
      </c>
      <c r="J5" s="11"/>
    </row>
    <row r="6" spans="1:15" ht="15.75" customHeight="1" x14ac:dyDescent="0.2">
      <c r="A6" s="4"/>
      <c r="B6" s="41"/>
      <c r="C6" s="26"/>
      <c r="D6" s="91"/>
      <c r="E6" s="26" t="s">
        <v>302</v>
      </c>
      <c r="F6" s="26"/>
      <c r="G6" s="26"/>
      <c r="H6" s="28" t="s">
        <v>34</v>
      </c>
      <c r="I6" s="91" t="s">
        <v>301</v>
      </c>
      <c r="J6" s="11"/>
    </row>
    <row r="7" spans="1:15" ht="15.75" customHeight="1" x14ac:dyDescent="0.2">
      <c r="A7" s="4"/>
      <c r="B7" s="42"/>
      <c r="C7" s="92"/>
      <c r="D7" s="80"/>
      <c r="E7" s="34" t="s">
        <v>303</v>
      </c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2"/>
      <c r="E11" s="212"/>
      <c r="F11" s="212"/>
      <c r="G11" s="212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5"/>
      <c r="E12" s="215"/>
      <c r="F12" s="215"/>
      <c r="G12" s="215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6"/>
      <c r="E13" s="216"/>
      <c r="F13" s="216"/>
      <c r="G13" s="21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1"/>
      <c r="F15" s="211"/>
      <c r="G15" s="213"/>
      <c r="H15" s="213"/>
      <c r="I15" s="213" t="s">
        <v>28</v>
      </c>
      <c r="J15" s="21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4"/>
      <c r="F16" s="210"/>
      <c r="G16" s="204"/>
      <c r="H16" s="210"/>
      <c r="I16" s="204">
        <f>SUMIF(F47:F56,A16,I47:I56)+SUMIF(F47:F56,"PSU",I47:I56)</f>
        <v>0</v>
      </c>
      <c r="J16" s="205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4"/>
      <c r="F17" s="210"/>
      <c r="G17" s="204"/>
      <c r="H17" s="210"/>
      <c r="I17" s="204">
        <f>SUMIF(F47:F56,A17,I47:I56)</f>
        <v>0</v>
      </c>
      <c r="J17" s="205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4"/>
      <c r="F18" s="210"/>
      <c r="G18" s="204"/>
      <c r="H18" s="210"/>
      <c r="I18" s="204">
        <f>SUMIF(F47:F56,A18,I47:I56)</f>
        <v>0</v>
      </c>
      <c r="J18" s="205"/>
    </row>
    <row r="19" spans="1:10" ht="23.25" customHeight="1" x14ac:dyDescent="0.2">
      <c r="A19" s="141" t="s">
        <v>71</v>
      </c>
      <c r="B19" s="142" t="s">
        <v>26</v>
      </c>
      <c r="C19" s="58"/>
      <c r="D19" s="59"/>
      <c r="E19" s="204"/>
      <c r="F19" s="210"/>
      <c r="G19" s="204"/>
      <c r="H19" s="210"/>
      <c r="I19" s="204">
        <f>SUMIF(F47:F56,A19,I47:I56)</f>
        <v>0</v>
      </c>
      <c r="J19" s="205"/>
    </row>
    <row r="20" spans="1:10" ht="23.25" customHeight="1" x14ac:dyDescent="0.2">
      <c r="A20" s="141" t="s">
        <v>72</v>
      </c>
      <c r="B20" s="142" t="s">
        <v>27</v>
      </c>
      <c r="C20" s="58"/>
      <c r="D20" s="59"/>
      <c r="E20" s="204"/>
      <c r="F20" s="210"/>
      <c r="G20" s="204"/>
      <c r="H20" s="210"/>
      <c r="I20" s="204">
        <f>SUMIF(F47:F56,A20,I47:I56)</f>
        <v>0</v>
      </c>
      <c r="J20" s="205"/>
    </row>
    <row r="21" spans="1:10" ht="23.25" customHeight="1" x14ac:dyDescent="0.2">
      <c r="A21" s="4"/>
      <c r="B21" s="74" t="s">
        <v>28</v>
      </c>
      <c r="C21" s="75"/>
      <c r="D21" s="76"/>
      <c r="E21" s="206"/>
      <c r="F21" s="207"/>
      <c r="G21" s="206"/>
      <c r="H21" s="207"/>
      <c r="I21" s="206">
        <f>SUM(I16:J20)</f>
        <v>0</v>
      </c>
      <c r="J21" s="20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2">
        <f>ZakladDPHSniVypocet</f>
        <v>0</v>
      </c>
      <c r="H23" s="203"/>
      <c r="I23" s="20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0">
        <f>ZakladDPHSni*SazbaDPH1/100</f>
        <v>0</v>
      </c>
      <c r="H24" s="221"/>
      <c r="I24" s="22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2">
        <f>ZakladDPHZaklVypocet</f>
        <v>0</v>
      </c>
      <c r="H25" s="203"/>
      <c r="I25" s="20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8">
        <f>ZakladDPHZakl*SazbaDPH2/100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0">
        <f>0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08">
        <f>ZakladDPHSniVypocet+ZakladDPHZaklVypocet</f>
        <v>0</v>
      </c>
      <c r="H28" s="208"/>
      <c r="I28" s="208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1">
        <f>ZakladDPHSni+DPHSni+ZakladDPHZakl+DPHZakl+Zaokrouhleni</f>
        <v>0</v>
      </c>
      <c r="H29" s="201"/>
      <c r="I29" s="201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43360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46</v>
      </c>
      <c r="C39" s="228" t="s">
        <v>45</v>
      </c>
      <c r="D39" s="229"/>
      <c r="E39" s="229"/>
      <c r="F39" s="108">
        <f>'Rozpočet Pol'!AC113</f>
        <v>0</v>
      </c>
      <c r="G39" s="109">
        <f>'Rozpočet Pol'!AD113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0" t="s">
        <v>47</v>
      </c>
      <c r="C40" s="231"/>
      <c r="D40" s="231"/>
      <c r="E40" s="23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49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50</v>
      </c>
      <c r="G46" s="129"/>
      <c r="H46" s="129"/>
      <c r="I46" s="233" t="s">
        <v>28</v>
      </c>
      <c r="J46" s="233"/>
    </row>
    <row r="47" spans="1:10" ht="25.5" customHeight="1" x14ac:dyDescent="0.2">
      <c r="A47" s="122"/>
      <c r="B47" s="130" t="s">
        <v>51</v>
      </c>
      <c r="C47" s="235" t="s">
        <v>52</v>
      </c>
      <c r="D47" s="236"/>
      <c r="E47" s="236"/>
      <c r="F47" s="132" t="s">
        <v>23</v>
      </c>
      <c r="G47" s="133"/>
      <c r="H47" s="133"/>
      <c r="I47" s="234">
        <f>'Rozpočet Pol'!G8</f>
        <v>0</v>
      </c>
      <c r="J47" s="234"/>
    </row>
    <row r="48" spans="1:10" ht="25.5" customHeight="1" x14ac:dyDescent="0.2">
      <c r="A48" s="122"/>
      <c r="B48" s="124" t="s">
        <v>53</v>
      </c>
      <c r="C48" s="223" t="s">
        <v>54</v>
      </c>
      <c r="D48" s="224"/>
      <c r="E48" s="224"/>
      <c r="F48" s="134" t="s">
        <v>23</v>
      </c>
      <c r="G48" s="135"/>
      <c r="H48" s="135"/>
      <c r="I48" s="222">
        <f>'Rozpočet Pol'!G45</f>
        <v>0</v>
      </c>
      <c r="J48" s="222"/>
    </row>
    <row r="49" spans="1:10" ht="25.5" customHeight="1" x14ac:dyDescent="0.2">
      <c r="A49" s="122"/>
      <c r="B49" s="124" t="s">
        <v>55</v>
      </c>
      <c r="C49" s="223" t="s">
        <v>56</v>
      </c>
      <c r="D49" s="224"/>
      <c r="E49" s="224"/>
      <c r="F49" s="134" t="s">
        <v>23</v>
      </c>
      <c r="G49" s="135"/>
      <c r="H49" s="135"/>
      <c r="I49" s="222">
        <f>'Rozpočet Pol'!G52</f>
        <v>0</v>
      </c>
      <c r="J49" s="222"/>
    </row>
    <row r="50" spans="1:10" ht="25.5" customHeight="1" x14ac:dyDescent="0.2">
      <c r="A50" s="122"/>
      <c r="B50" s="124" t="s">
        <v>57</v>
      </c>
      <c r="C50" s="223" t="s">
        <v>58</v>
      </c>
      <c r="D50" s="224"/>
      <c r="E50" s="224"/>
      <c r="F50" s="134" t="s">
        <v>23</v>
      </c>
      <c r="G50" s="135"/>
      <c r="H50" s="135"/>
      <c r="I50" s="222">
        <f>'Rozpočet Pol'!G56</f>
        <v>0</v>
      </c>
      <c r="J50" s="222"/>
    </row>
    <row r="51" spans="1:10" ht="25.5" customHeight="1" x14ac:dyDescent="0.2">
      <c r="A51" s="122"/>
      <c r="B51" s="124" t="s">
        <v>59</v>
      </c>
      <c r="C51" s="223" t="s">
        <v>60</v>
      </c>
      <c r="D51" s="224"/>
      <c r="E51" s="224"/>
      <c r="F51" s="134" t="s">
        <v>23</v>
      </c>
      <c r="G51" s="135"/>
      <c r="H51" s="135"/>
      <c r="I51" s="222">
        <f>'Rozpočet Pol'!G64</f>
        <v>0</v>
      </c>
      <c r="J51" s="222"/>
    </row>
    <row r="52" spans="1:10" ht="25.5" customHeight="1" x14ac:dyDescent="0.2">
      <c r="A52" s="122"/>
      <c r="B52" s="124" t="s">
        <v>61</v>
      </c>
      <c r="C52" s="223" t="s">
        <v>62</v>
      </c>
      <c r="D52" s="224"/>
      <c r="E52" s="224"/>
      <c r="F52" s="134" t="s">
        <v>23</v>
      </c>
      <c r="G52" s="135"/>
      <c r="H52" s="135"/>
      <c r="I52" s="222">
        <f>'Rozpočet Pol'!G72</f>
        <v>0</v>
      </c>
      <c r="J52" s="222"/>
    </row>
    <row r="53" spans="1:10" ht="25.5" customHeight="1" x14ac:dyDescent="0.2">
      <c r="A53" s="122"/>
      <c r="B53" s="124" t="s">
        <v>63</v>
      </c>
      <c r="C53" s="223" t="s">
        <v>64</v>
      </c>
      <c r="D53" s="224"/>
      <c r="E53" s="224"/>
      <c r="F53" s="134" t="s">
        <v>23</v>
      </c>
      <c r="G53" s="135"/>
      <c r="H53" s="135"/>
      <c r="I53" s="222">
        <f>'Rozpočet Pol'!G90</f>
        <v>0</v>
      </c>
      <c r="J53" s="222"/>
    </row>
    <row r="54" spans="1:10" ht="25.5" customHeight="1" x14ac:dyDescent="0.2">
      <c r="A54" s="122"/>
      <c r="B54" s="124" t="s">
        <v>65</v>
      </c>
      <c r="C54" s="223" t="s">
        <v>66</v>
      </c>
      <c r="D54" s="224"/>
      <c r="E54" s="224"/>
      <c r="F54" s="134" t="s">
        <v>23</v>
      </c>
      <c r="G54" s="135"/>
      <c r="H54" s="135"/>
      <c r="I54" s="222">
        <f>'Rozpočet Pol'!G98</f>
        <v>0</v>
      </c>
      <c r="J54" s="222"/>
    </row>
    <row r="55" spans="1:10" ht="25.5" customHeight="1" x14ac:dyDescent="0.2">
      <c r="A55" s="122"/>
      <c r="B55" s="124" t="s">
        <v>67</v>
      </c>
      <c r="C55" s="223" t="s">
        <v>68</v>
      </c>
      <c r="D55" s="224"/>
      <c r="E55" s="224"/>
      <c r="F55" s="134" t="s">
        <v>23</v>
      </c>
      <c r="G55" s="135"/>
      <c r="H55" s="135"/>
      <c r="I55" s="222">
        <f>'Rozpočet Pol'!G107</f>
        <v>0</v>
      </c>
      <c r="J55" s="222"/>
    </row>
    <row r="56" spans="1:10" ht="25.5" customHeight="1" x14ac:dyDescent="0.2">
      <c r="A56" s="122"/>
      <c r="B56" s="131" t="s">
        <v>69</v>
      </c>
      <c r="C56" s="240" t="s">
        <v>70</v>
      </c>
      <c r="D56" s="241"/>
      <c r="E56" s="241"/>
      <c r="F56" s="136" t="s">
        <v>25</v>
      </c>
      <c r="G56" s="137"/>
      <c r="H56" s="137"/>
      <c r="I56" s="239">
        <f>'Rozpočet Pol'!G109</f>
        <v>0</v>
      </c>
      <c r="J56" s="239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38"/>
      <c r="G57" s="139"/>
      <c r="H57" s="139"/>
      <c r="I57" s="238">
        <f>SUM(I47:I56)</f>
        <v>0</v>
      </c>
      <c r="J57" s="238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  <row r="60" spans="1:10" x14ac:dyDescent="0.2">
      <c r="F60" s="140"/>
      <c r="G60" s="96"/>
      <c r="H60" s="140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3:J53"/>
    <mergeCell ref="C53:E53"/>
    <mergeCell ref="I54:J54"/>
    <mergeCell ref="C54:E54"/>
    <mergeCell ref="I57:J57"/>
    <mergeCell ref="I55:J55"/>
    <mergeCell ref="C55:E55"/>
    <mergeCell ref="I56:J56"/>
    <mergeCell ref="C56:E56"/>
    <mergeCell ref="I51:J51"/>
    <mergeCell ref="C51:E51"/>
    <mergeCell ref="I52:J52"/>
    <mergeCell ref="C52:E52"/>
    <mergeCell ref="I49:J49"/>
    <mergeCell ref="C49:E49"/>
    <mergeCell ref="I50:J50"/>
    <mergeCell ref="C50:E50"/>
    <mergeCell ref="D2:J2"/>
    <mergeCell ref="E17:F17"/>
    <mergeCell ref="G16:H16"/>
    <mergeCell ref="G17:H17"/>
    <mergeCell ref="G18:H18"/>
    <mergeCell ref="G24:I24"/>
    <mergeCell ref="G23:I23"/>
    <mergeCell ref="E19:F19"/>
    <mergeCell ref="I48:J48"/>
    <mergeCell ref="C48:E48"/>
    <mergeCell ref="C39:E39"/>
    <mergeCell ref="B40:E40"/>
    <mergeCell ref="I46:J46"/>
    <mergeCell ref="I47:J47"/>
    <mergeCell ref="C47:E47"/>
    <mergeCell ref="D35:E35"/>
    <mergeCell ref="I18:J18"/>
    <mergeCell ref="E18:F18"/>
    <mergeCell ref="D3:J3"/>
    <mergeCell ref="E20:F20"/>
    <mergeCell ref="I20:J20"/>
    <mergeCell ref="I15:J15"/>
    <mergeCell ref="E16:F16"/>
    <mergeCell ref="D12:G12"/>
    <mergeCell ref="D13:G13"/>
    <mergeCell ref="I17:J1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I21:J21"/>
    <mergeCell ref="G19:H19"/>
    <mergeCell ref="G20:H20"/>
    <mergeCell ref="E15:F15"/>
    <mergeCell ref="D11:G11"/>
    <mergeCell ref="G15:H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9" t="s">
        <v>41</v>
      </c>
      <c r="B2" s="78"/>
      <c r="C2" s="244"/>
      <c r="D2" s="244"/>
      <c r="E2" s="244"/>
      <c r="F2" s="244"/>
      <c r="G2" s="245"/>
    </row>
    <row r="3" spans="1:7" ht="24.95" hidden="1" customHeight="1" x14ac:dyDescent="0.2">
      <c r="A3" s="79" t="s">
        <v>7</v>
      </c>
      <c r="B3" s="78"/>
      <c r="C3" s="244"/>
      <c r="D3" s="244"/>
      <c r="E3" s="244"/>
      <c r="F3" s="244"/>
      <c r="G3" s="245"/>
    </row>
    <row r="4" spans="1:7" ht="24.95" hidden="1" customHeight="1" x14ac:dyDescent="0.2">
      <c r="A4" s="79" t="s">
        <v>8</v>
      </c>
      <c r="B4" s="78"/>
      <c r="C4" s="244"/>
      <c r="D4" s="244"/>
      <c r="E4" s="244"/>
      <c r="F4" s="244"/>
      <c r="G4" s="24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3"/>
  <sheetViews>
    <sheetView tabSelected="1" workbookViewId="0">
      <selection activeCell="C6" sqref="C6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8" t="s">
        <v>6</v>
      </c>
      <c r="B1" s="258"/>
      <c r="C1" s="258"/>
      <c r="D1" s="258"/>
      <c r="E1" s="258"/>
      <c r="F1" s="258"/>
      <c r="G1" s="258"/>
      <c r="AE1" t="s">
        <v>74</v>
      </c>
    </row>
    <row r="2" spans="1:60" ht="25.15" customHeight="1" x14ac:dyDescent="0.2">
      <c r="A2" s="143" t="s">
        <v>73</v>
      </c>
      <c r="B2" s="78"/>
      <c r="C2" s="259" t="s">
        <v>304</v>
      </c>
      <c r="D2" s="260"/>
      <c r="E2" s="260"/>
      <c r="F2" s="260"/>
      <c r="G2" s="261"/>
      <c r="AE2" t="s">
        <v>75</v>
      </c>
    </row>
    <row r="3" spans="1:60" ht="25.15" hidden="1" customHeight="1" x14ac:dyDescent="0.2">
      <c r="A3" s="143" t="s">
        <v>7</v>
      </c>
      <c r="B3" s="78"/>
      <c r="C3" s="259"/>
      <c r="D3" s="260"/>
      <c r="E3" s="260"/>
      <c r="F3" s="260"/>
      <c r="G3" s="261"/>
      <c r="AE3" t="s">
        <v>76</v>
      </c>
    </row>
    <row r="4" spans="1:60" ht="25.15" hidden="1" customHeight="1" x14ac:dyDescent="0.2">
      <c r="A4" s="143" t="s">
        <v>8</v>
      </c>
      <c r="B4" s="78"/>
      <c r="C4" s="259"/>
      <c r="D4" s="260"/>
      <c r="E4" s="260"/>
      <c r="F4" s="260"/>
      <c r="G4" s="261"/>
      <c r="AE4" t="s">
        <v>77</v>
      </c>
    </row>
    <row r="5" spans="1:60" hidden="1" x14ac:dyDescent="0.2">
      <c r="A5" s="144" t="s">
        <v>78</v>
      </c>
      <c r="B5" s="145"/>
      <c r="C5" s="146"/>
      <c r="D5" s="147"/>
      <c r="E5" s="147"/>
      <c r="F5" s="147"/>
      <c r="G5" s="148"/>
      <c r="AE5" t="s">
        <v>79</v>
      </c>
    </row>
    <row r="7" spans="1:60" ht="38.25" x14ac:dyDescent="0.2">
      <c r="A7" s="153" t="s">
        <v>80</v>
      </c>
      <c r="B7" s="154" t="s">
        <v>81</v>
      </c>
      <c r="C7" s="154" t="s">
        <v>82</v>
      </c>
      <c r="D7" s="153" t="s">
        <v>83</v>
      </c>
      <c r="E7" s="153" t="s">
        <v>84</v>
      </c>
      <c r="F7" s="149" t="s">
        <v>85</v>
      </c>
      <c r="G7" s="153" t="s">
        <v>28</v>
      </c>
      <c r="H7" s="156" t="s">
        <v>29</v>
      </c>
      <c r="I7" s="156" t="s">
        <v>86</v>
      </c>
      <c r="J7" s="156" t="s">
        <v>30</v>
      </c>
      <c r="K7" s="156" t="s">
        <v>87</v>
      </c>
      <c r="L7" s="156" t="s">
        <v>88</v>
      </c>
      <c r="M7" s="156" t="s">
        <v>89</v>
      </c>
      <c r="N7" s="156" t="s">
        <v>90</v>
      </c>
      <c r="O7" s="156" t="s">
        <v>91</v>
      </c>
      <c r="P7" s="156" t="s">
        <v>92</v>
      </c>
      <c r="Q7" s="156" t="s">
        <v>93</v>
      </c>
      <c r="R7" s="156" t="s">
        <v>94</v>
      </c>
      <c r="S7" s="156" t="s">
        <v>95</v>
      </c>
      <c r="T7" s="156" t="s">
        <v>96</v>
      </c>
      <c r="U7" s="156" t="s">
        <v>97</v>
      </c>
    </row>
    <row r="8" spans="1:60" x14ac:dyDescent="0.2">
      <c r="A8" s="170" t="s">
        <v>98</v>
      </c>
      <c r="B8" s="171" t="s">
        <v>51</v>
      </c>
      <c r="C8" s="172" t="s">
        <v>52</v>
      </c>
      <c r="D8" s="173"/>
      <c r="E8" s="174"/>
      <c r="F8" s="175"/>
      <c r="G8" s="175">
        <f>SUMIF(AE9:AE44,"&lt;&gt;NOR",G9:G44)</f>
        <v>0</v>
      </c>
      <c r="H8" s="175"/>
      <c r="I8" s="175">
        <f>SUM(I9:I44)</f>
        <v>0</v>
      </c>
      <c r="J8" s="175"/>
      <c r="K8" s="175">
        <f>SUM(K9:K44)</f>
        <v>0</v>
      </c>
      <c r="L8" s="175"/>
      <c r="M8" s="175">
        <f>SUM(M9:M44)</f>
        <v>0</v>
      </c>
      <c r="N8" s="155"/>
      <c r="O8" s="155">
        <f>SUM(O9:O44)</f>
        <v>31.39348</v>
      </c>
      <c r="P8" s="155"/>
      <c r="Q8" s="155">
        <f>SUM(Q9:Q44)</f>
        <v>116.73912</v>
      </c>
      <c r="R8" s="155"/>
      <c r="S8" s="155"/>
      <c r="T8" s="170"/>
      <c r="U8" s="155">
        <f>SUM(U9:U44)</f>
        <v>237.04000000000002</v>
      </c>
      <c r="AE8" t="s">
        <v>99</v>
      </c>
    </row>
    <row r="9" spans="1:60" ht="22.5" outlineLevel="1" x14ac:dyDescent="0.2">
      <c r="A9" s="151">
        <v>1</v>
      </c>
      <c r="B9" s="157" t="s">
        <v>100</v>
      </c>
      <c r="C9" s="188" t="s">
        <v>101</v>
      </c>
      <c r="D9" s="159" t="s">
        <v>102</v>
      </c>
      <c r="E9" s="165">
        <v>3</v>
      </c>
      <c r="F9" s="167"/>
      <c r="G9" s="168">
        <f t="shared" ref="G9:G44" si="0">ROUND(E9*F9,2)</f>
        <v>0</v>
      </c>
      <c r="H9" s="167"/>
      <c r="I9" s="168">
        <f t="shared" ref="I9:I44" si="1">ROUND(E9*H9,2)</f>
        <v>0</v>
      </c>
      <c r="J9" s="167"/>
      <c r="K9" s="168">
        <f t="shared" ref="K9:K44" si="2">ROUND(E9*J9,2)</f>
        <v>0</v>
      </c>
      <c r="L9" s="168">
        <v>21</v>
      </c>
      <c r="M9" s="168">
        <f t="shared" ref="M9:M44" si="3">G9*(1+L9/100)</f>
        <v>0</v>
      </c>
      <c r="N9" s="160">
        <v>0</v>
      </c>
      <c r="O9" s="160">
        <f t="shared" ref="O9:O44" si="4">ROUND(E9*N9,5)</f>
        <v>0</v>
      </c>
      <c r="P9" s="160">
        <v>0</v>
      </c>
      <c r="Q9" s="160">
        <f t="shared" ref="Q9:Q44" si="5">ROUND(E9*P9,5)</f>
        <v>0</v>
      </c>
      <c r="R9" s="160"/>
      <c r="S9" s="160"/>
      <c r="T9" s="161">
        <v>0.17</v>
      </c>
      <c r="U9" s="160">
        <f t="shared" ref="U9:U44" si="6">ROUND(E9*T9,2)</f>
        <v>0.51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103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1">
        <v>2</v>
      </c>
      <c r="B10" s="157" t="s">
        <v>104</v>
      </c>
      <c r="C10" s="188" t="s">
        <v>105</v>
      </c>
      <c r="D10" s="159" t="s">
        <v>106</v>
      </c>
      <c r="E10" s="165">
        <v>1</v>
      </c>
      <c r="F10" s="167"/>
      <c r="G10" s="168">
        <f t="shared" si="0"/>
        <v>0</v>
      </c>
      <c r="H10" s="167"/>
      <c r="I10" s="168">
        <f t="shared" si="1"/>
        <v>0</v>
      </c>
      <c r="J10" s="167"/>
      <c r="K10" s="168">
        <f t="shared" si="2"/>
        <v>0</v>
      </c>
      <c r="L10" s="168">
        <v>21</v>
      </c>
      <c r="M10" s="168">
        <f t="shared" si="3"/>
        <v>0</v>
      </c>
      <c r="N10" s="160">
        <v>0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/>
      <c r="T10" s="161">
        <v>0.88</v>
      </c>
      <c r="U10" s="160">
        <f t="shared" si="6"/>
        <v>0.88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103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51">
        <v>3</v>
      </c>
      <c r="B11" s="157" t="s">
        <v>107</v>
      </c>
      <c r="C11" s="188" t="s">
        <v>108</v>
      </c>
      <c r="D11" s="159" t="s">
        <v>102</v>
      </c>
      <c r="E11" s="165">
        <v>25.18</v>
      </c>
      <c r="F11" s="167"/>
      <c r="G11" s="168">
        <f t="shared" si="0"/>
        <v>0</v>
      </c>
      <c r="H11" s="167"/>
      <c r="I11" s="168">
        <f t="shared" si="1"/>
        <v>0</v>
      </c>
      <c r="J11" s="167"/>
      <c r="K11" s="168">
        <f t="shared" si="2"/>
        <v>0</v>
      </c>
      <c r="L11" s="168">
        <v>21</v>
      </c>
      <c r="M11" s="168">
        <f t="shared" si="3"/>
        <v>0</v>
      </c>
      <c r="N11" s="160">
        <v>0</v>
      </c>
      <c r="O11" s="160">
        <f t="shared" si="4"/>
        <v>0</v>
      </c>
      <c r="P11" s="160">
        <v>0.13800000000000001</v>
      </c>
      <c r="Q11" s="160">
        <f t="shared" si="5"/>
        <v>3.4748399999999999</v>
      </c>
      <c r="R11" s="160"/>
      <c r="S11" s="160"/>
      <c r="T11" s="161">
        <v>0.16</v>
      </c>
      <c r="U11" s="160">
        <f t="shared" si="6"/>
        <v>4.03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103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>
        <v>4</v>
      </c>
      <c r="B12" s="157" t="s">
        <v>109</v>
      </c>
      <c r="C12" s="188" t="s">
        <v>110</v>
      </c>
      <c r="D12" s="159" t="s">
        <v>102</v>
      </c>
      <c r="E12" s="165">
        <v>0.42</v>
      </c>
      <c r="F12" s="167"/>
      <c r="G12" s="168">
        <f t="shared" si="0"/>
        <v>0</v>
      </c>
      <c r="H12" s="167"/>
      <c r="I12" s="168">
        <f t="shared" si="1"/>
        <v>0</v>
      </c>
      <c r="J12" s="167"/>
      <c r="K12" s="168">
        <f t="shared" si="2"/>
        <v>0</v>
      </c>
      <c r="L12" s="168">
        <v>21</v>
      </c>
      <c r="M12" s="168">
        <f t="shared" si="3"/>
        <v>0</v>
      </c>
      <c r="N12" s="160">
        <v>0</v>
      </c>
      <c r="O12" s="160">
        <f t="shared" si="4"/>
        <v>0</v>
      </c>
      <c r="P12" s="160">
        <v>0.24</v>
      </c>
      <c r="Q12" s="160">
        <f t="shared" si="5"/>
        <v>0.1008</v>
      </c>
      <c r="R12" s="160"/>
      <c r="S12" s="160"/>
      <c r="T12" s="161">
        <v>0.17</v>
      </c>
      <c r="U12" s="160">
        <f t="shared" si="6"/>
        <v>7.0000000000000007E-2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103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51">
        <v>5</v>
      </c>
      <c r="B13" s="157" t="s">
        <v>111</v>
      </c>
      <c r="C13" s="188" t="s">
        <v>112</v>
      </c>
      <c r="D13" s="159" t="s">
        <v>102</v>
      </c>
      <c r="E13" s="165">
        <v>26.73</v>
      </c>
      <c r="F13" s="167"/>
      <c r="G13" s="168">
        <f t="shared" si="0"/>
        <v>0</v>
      </c>
      <c r="H13" s="167"/>
      <c r="I13" s="168">
        <f t="shared" si="1"/>
        <v>0</v>
      </c>
      <c r="J13" s="167"/>
      <c r="K13" s="168">
        <f t="shared" si="2"/>
        <v>0</v>
      </c>
      <c r="L13" s="168">
        <v>21</v>
      </c>
      <c r="M13" s="168">
        <f t="shared" si="3"/>
        <v>0</v>
      </c>
      <c r="N13" s="160">
        <v>0</v>
      </c>
      <c r="O13" s="160">
        <f t="shared" si="4"/>
        <v>0</v>
      </c>
      <c r="P13" s="160">
        <v>0.23499999999999999</v>
      </c>
      <c r="Q13" s="160">
        <f t="shared" si="5"/>
        <v>6.2815500000000002</v>
      </c>
      <c r="R13" s="160"/>
      <c r="S13" s="160"/>
      <c r="T13" s="161">
        <v>7.0000000000000007E-2</v>
      </c>
      <c r="U13" s="160">
        <f t="shared" si="6"/>
        <v>1.87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103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1" x14ac:dyDescent="0.2">
      <c r="A14" s="151">
        <v>6</v>
      </c>
      <c r="B14" s="157" t="s">
        <v>113</v>
      </c>
      <c r="C14" s="188" t="s">
        <v>114</v>
      </c>
      <c r="D14" s="159" t="s">
        <v>102</v>
      </c>
      <c r="E14" s="165">
        <v>199.66</v>
      </c>
      <c r="F14" s="167"/>
      <c r="G14" s="168">
        <f t="shared" si="0"/>
        <v>0</v>
      </c>
      <c r="H14" s="167"/>
      <c r="I14" s="168">
        <f t="shared" si="1"/>
        <v>0</v>
      </c>
      <c r="J14" s="167"/>
      <c r="K14" s="168">
        <f t="shared" si="2"/>
        <v>0</v>
      </c>
      <c r="L14" s="168">
        <v>21</v>
      </c>
      <c r="M14" s="168">
        <f t="shared" si="3"/>
        <v>0</v>
      </c>
      <c r="N14" s="160">
        <v>0</v>
      </c>
      <c r="O14" s="160">
        <f t="shared" si="4"/>
        <v>0</v>
      </c>
      <c r="P14" s="160">
        <v>0.4</v>
      </c>
      <c r="Q14" s="160">
        <f t="shared" si="5"/>
        <v>79.864000000000004</v>
      </c>
      <c r="R14" s="160"/>
      <c r="S14" s="160"/>
      <c r="T14" s="161">
        <v>0.12</v>
      </c>
      <c r="U14" s="160">
        <f t="shared" si="6"/>
        <v>23.96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103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51">
        <v>7</v>
      </c>
      <c r="B15" s="157" t="s">
        <v>115</v>
      </c>
      <c r="C15" s="188" t="s">
        <v>116</v>
      </c>
      <c r="D15" s="159" t="s">
        <v>102</v>
      </c>
      <c r="E15" s="165">
        <v>201.86</v>
      </c>
      <c r="F15" s="167"/>
      <c r="G15" s="168">
        <f t="shared" si="0"/>
        <v>0</v>
      </c>
      <c r="H15" s="167"/>
      <c r="I15" s="168">
        <f t="shared" si="1"/>
        <v>0</v>
      </c>
      <c r="J15" s="167"/>
      <c r="K15" s="168">
        <f t="shared" si="2"/>
        <v>0</v>
      </c>
      <c r="L15" s="168">
        <v>21</v>
      </c>
      <c r="M15" s="168">
        <f t="shared" si="3"/>
        <v>0</v>
      </c>
      <c r="N15" s="160">
        <v>0</v>
      </c>
      <c r="O15" s="160">
        <f t="shared" si="4"/>
        <v>0</v>
      </c>
      <c r="P15" s="160">
        <v>9.8000000000000004E-2</v>
      </c>
      <c r="Q15" s="160">
        <f t="shared" si="5"/>
        <v>19.78228</v>
      </c>
      <c r="R15" s="160"/>
      <c r="S15" s="160"/>
      <c r="T15" s="161">
        <v>0.04</v>
      </c>
      <c r="U15" s="160">
        <f t="shared" si="6"/>
        <v>8.07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103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51">
        <v>8</v>
      </c>
      <c r="B16" s="157" t="s">
        <v>117</v>
      </c>
      <c r="C16" s="188" t="s">
        <v>118</v>
      </c>
      <c r="D16" s="159" t="s">
        <v>102</v>
      </c>
      <c r="E16" s="165">
        <v>1.1299999999999999</v>
      </c>
      <c r="F16" s="167"/>
      <c r="G16" s="168">
        <f t="shared" si="0"/>
        <v>0</v>
      </c>
      <c r="H16" s="167"/>
      <c r="I16" s="168">
        <f t="shared" si="1"/>
        <v>0</v>
      </c>
      <c r="J16" s="167"/>
      <c r="K16" s="168">
        <f t="shared" si="2"/>
        <v>0</v>
      </c>
      <c r="L16" s="168">
        <v>21</v>
      </c>
      <c r="M16" s="168">
        <f t="shared" si="3"/>
        <v>0</v>
      </c>
      <c r="N16" s="160">
        <v>0</v>
      </c>
      <c r="O16" s="160">
        <f t="shared" si="4"/>
        <v>0</v>
      </c>
      <c r="P16" s="160">
        <v>0.22500000000000001</v>
      </c>
      <c r="Q16" s="160">
        <f t="shared" si="5"/>
        <v>0.25424999999999998</v>
      </c>
      <c r="R16" s="160"/>
      <c r="S16" s="160"/>
      <c r="T16" s="161">
        <v>1.23</v>
      </c>
      <c r="U16" s="160">
        <f t="shared" si="6"/>
        <v>1.39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103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51">
        <v>9</v>
      </c>
      <c r="B17" s="157" t="s">
        <v>119</v>
      </c>
      <c r="C17" s="188" t="s">
        <v>120</v>
      </c>
      <c r="D17" s="159" t="s">
        <v>121</v>
      </c>
      <c r="E17" s="165">
        <v>37</v>
      </c>
      <c r="F17" s="167"/>
      <c r="G17" s="168">
        <f t="shared" si="0"/>
        <v>0</v>
      </c>
      <c r="H17" s="167"/>
      <c r="I17" s="168">
        <f t="shared" si="1"/>
        <v>0</v>
      </c>
      <c r="J17" s="167"/>
      <c r="K17" s="168">
        <f t="shared" si="2"/>
        <v>0</v>
      </c>
      <c r="L17" s="168">
        <v>21</v>
      </c>
      <c r="M17" s="168">
        <f t="shared" si="3"/>
        <v>0</v>
      </c>
      <c r="N17" s="160">
        <v>0</v>
      </c>
      <c r="O17" s="160">
        <f t="shared" si="4"/>
        <v>0</v>
      </c>
      <c r="P17" s="160">
        <v>0.14499999999999999</v>
      </c>
      <c r="Q17" s="160">
        <f t="shared" si="5"/>
        <v>5.3650000000000002</v>
      </c>
      <c r="R17" s="160"/>
      <c r="S17" s="160"/>
      <c r="T17" s="161">
        <v>0.13</v>
      </c>
      <c r="U17" s="160">
        <f t="shared" si="6"/>
        <v>4.8099999999999996</v>
      </c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103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1">
        <v>10</v>
      </c>
      <c r="B18" s="157" t="s">
        <v>122</v>
      </c>
      <c r="C18" s="188" t="s">
        <v>123</v>
      </c>
      <c r="D18" s="159" t="s">
        <v>121</v>
      </c>
      <c r="E18" s="165">
        <v>40.409999999999997</v>
      </c>
      <c r="F18" s="167"/>
      <c r="G18" s="168">
        <f t="shared" si="0"/>
        <v>0</v>
      </c>
      <c r="H18" s="167"/>
      <c r="I18" s="168">
        <f t="shared" si="1"/>
        <v>0</v>
      </c>
      <c r="J18" s="167"/>
      <c r="K18" s="168">
        <f t="shared" si="2"/>
        <v>0</v>
      </c>
      <c r="L18" s="168">
        <v>21</v>
      </c>
      <c r="M18" s="168">
        <f t="shared" si="3"/>
        <v>0</v>
      </c>
      <c r="N18" s="160">
        <v>0</v>
      </c>
      <c r="O18" s="160">
        <f t="shared" si="4"/>
        <v>0</v>
      </c>
      <c r="P18" s="160">
        <v>0.04</v>
      </c>
      <c r="Q18" s="160">
        <f t="shared" si="5"/>
        <v>1.6164000000000001</v>
      </c>
      <c r="R18" s="160"/>
      <c r="S18" s="160"/>
      <c r="T18" s="161">
        <v>0.08</v>
      </c>
      <c r="U18" s="160">
        <f t="shared" si="6"/>
        <v>3.23</v>
      </c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103</v>
      </c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1">
        <v>11</v>
      </c>
      <c r="B19" s="157" t="s">
        <v>124</v>
      </c>
      <c r="C19" s="188" t="s">
        <v>125</v>
      </c>
      <c r="D19" s="159" t="s">
        <v>126</v>
      </c>
      <c r="E19" s="165">
        <v>0.8</v>
      </c>
      <c r="F19" s="167"/>
      <c r="G19" s="168">
        <f t="shared" si="0"/>
        <v>0</v>
      </c>
      <c r="H19" s="167"/>
      <c r="I19" s="168">
        <f t="shared" si="1"/>
        <v>0</v>
      </c>
      <c r="J19" s="167"/>
      <c r="K19" s="168">
        <f t="shared" si="2"/>
        <v>0</v>
      </c>
      <c r="L19" s="168">
        <v>21</v>
      </c>
      <c r="M19" s="168">
        <f t="shared" si="3"/>
        <v>0</v>
      </c>
      <c r="N19" s="160">
        <v>0</v>
      </c>
      <c r="O19" s="160">
        <f t="shared" si="4"/>
        <v>0</v>
      </c>
      <c r="P19" s="160">
        <v>0</v>
      </c>
      <c r="Q19" s="160">
        <f t="shared" si="5"/>
        <v>0</v>
      </c>
      <c r="R19" s="160"/>
      <c r="S19" s="160"/>
      <c r="T19" s="161">
        <v>40.61</v>
      </c>
      <c r="U19" s="160">
        <f t="shared" si="6"/>
        <v>32.49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103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1">
        <v>12</v>
      </c>
      <c r="B20" s="157" t="s">
        <v>127</v>
      </c>
      <c r="C20" s="188" t="s">
        <v>128</v>
      </c>
      <c r="D20" s="159" t="s">
        <v>126</v>
      </c>
      <c r="E20" s="165">
        <v>61.44</v>
      </c>
      <c r="F20" s="167"/>
      <c r="G20" s="168">
        <f t="shared" si="0"/>
        <v>0</v>
      </c>
      <c r="H20" s="167"/>
      <c r="I20" s="168">
        <f t="shared" si="1"/>
        <v>0</v>
      </c>
      <c r="J20" s="167"/>
      <c r="K20" s="168">
        <f t="shared" si="2"/>
        <v>0</v>
      </c>
      <c r="L20" s="168">
        <v>21</v>
      </c>
      <c r="M20" s="168">
        <f t="shared" si="3"/>
        <v>0</v>
      </c>
      <c r="N20" s="160">
        <v>0</v>
      </c>
      <c r="O20" s="160">
        <f t="shared" si="4"/>
        <v>0</v>
      </c>
      <c r="P20" s="160">
        <v>0</v>
      </c>
      <c r="Q20" s="160">
        <f t="shared" si="5"/>
        <v>0</v>
      </c>
      <c r="R20" s="160"/>
      <c r="S20" s="160"/>
      <c r="T20" s="161">
        <v>0.22</v>
      </c>
      <c r="U20" s="160">
        <f t="shared" si="6"/>
        <v>13.52</v>
      </c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103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2.5" outlineLevel="1" x14ac:dyDescent="0.2">
      <c r="A21" s="151">
        <v>13</v>
      </c>
      <c r="B21" s="157" t="s">
        <v>129</v>
      </c>
      <c r="C21" s="188" t="s">
        <v>130</v>
      </c>
      <c r="D21" s="159" t="s">
        <v>126</v>
      </c>
      <c r="E21" s="165">
        <v>9.57</v>
      </c>
      <c r="F21" s="167"/>
      <c r="G21" s="168">
        <f t="shared" si="0"/>
        <v>0</v>
      </c>
      <c r="H21" s="167"/>
      <c r="I21" s="168">
        <f t="shared" si="1"/>
        <v>0</v>
      </c>
      <c r="J21" s="167"/>
      <c r="K21" s="168">
        <f t="shared" si="2"/>
        <v>0</v>
      </c>
      <c r="L21" s="168">
        <v>21</v>
      </c>
      <c r="M21" s="168">
        <f t="shared" si="3"/>
        <v>0</v>
      </c>
      <c r="N21" s="160">
        <v>0</v>
      </c>
      <c r="O21" s="160">
        <f t="shared" si="4"/>
        <v>0</v>
      </c>
      <c r="P21" s="160">
        <v>0</v>
      </c>
      <c r="Q21" s="160">
        <f t="shared" si="5"/>
        <v>0</v>
      </c>
      <c r="R21" s="160"/>
      <c r="S21" s="160"/>
      <c r="T21" s="161">
        <v>0.28999999999999998</v>
      </c>
      <c r="U21" s="160">
        <f t="shared" si="6"/>
        <v>2.78</v>
      </c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103</v>
      </c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 x14ac:dyDescent="0.2">
      <c r="A22" s="151">
        <v>14</v>
      </c>
      <c r="B22" s="157" t="s">
        <v>131</v>
      </c>
      <c r="C22" s="188" t="s">
        <v>132</v>
      </c>
      <c r="D22" s="159" t="s">
        <v>126</v>
      </c>
      <c r="E22" s="165">
        <v>12.38</v>
      </c>
      <c r="F22" s="167"/>
      <c r="G22" s="168">
        <f t="shared" si="0"/>
        <v>0</v>
      </c>
      <c r="H22" s="167"/>
      <c r="I22" s="168">
        <f t="shared" si="1"/>
        <v>0</v>
      </c>
      <c r="J22" s="167"/>
      <c r="K22" s="168">
        <f t="shared" si="2"/>
        <v>0</v>
      </c>
      <c r="L22" s="168">
        <v>21</v>
      </c>
      <c r="M22" s="168">
        <f t="shared" si="3"/>
        <v>0</v>
      </c>
      <c r="N22" s="160">
        <v>0</v>
      </c>
      <c r="O22" s="160">
        <f t="shared" si="4"/>
        <v>0</v>
      </c>
      <c r="P22" s="160">
        <v>0</v>
      </c>
      <c r="Q22" s="160">
        <f t="shared" si="5"/>
        <v>0</v>
      </c>
      <c r="R22" s="160"/>
      <c r="S22" s="160"/>
      <c r="T22" s="161">
        <v>0.22</v>
      </c>
      <c r="U22" s="160">
        <f t="shared" si="6"/>
        <v>2.72</v>
      </c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103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1">
        <v>15</v>
      </c>
      <c r="B23" s="157" t="s">
        <v>133</v>
      </c>
      <c r="C23" s="188" t="s">
        <v>134</v>
      </c>
      <c r="D23" s="159" t="s">
        <v>126</v>
      </c>
      <c r="E23" s="165">
        <v>5.76</v>
      </c>
      <c r="F23" s="167"/>
      <c r="G23" s="168">
        <f t="shared" si="0"/>
        <v>0</v>
      </c>
      <c r="H23" s="167"/>
      <c r="I23" s="168">
        <f t="shared" si="1"/>
        <v>0</v>
      </c>
      <c r="J23" s="167"/>
      <c r="K23" s="168">
        <f t="shared" si="2"/>
        <v>0</v>
      </c>
      <c r="L23" s="168">
        <v>21</v>
      </c>
      <c r="M23" s="168">
        <f t="shared" si="3"/>
        <v>0</v>
      </c>
      <c r="N23" s="160">
        <v>0</v>
      </c>
      <c r="O23" s="160">
        <f t="shared" si="4"/>
        <v>0</v>
      </c>
      <c r="P23" s="160">
        <v>0</v>
      </c>
      <c r="Q23" s="160">
        <f t="shared" si="5"/>
        <v>0</v>
      </c>
      <c r="R23" s="160"/>
      <c r="S23" s="160"/>
      <c r="T23" s="161">
        <v>3.13</v>
      </c>
      <c r="U23" s="160">
        <f t="shared" si="6"/>
        <v>18.03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103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51">
        <v>16</v>
      </c>
      <c r="B24" s="157" t="s">
        <v>135</v>
      </c>
      <c r="C24" s="188" t="s">
        <v>136</v>
      </c>
      <c r="D24" s="159" t="s">
        <v>102</v>
      </c>
      <c r="E24" s="165">
        <v>22.5</v>
      </c>
      <c r="F24" s="167"/>
      <c r="G24" s="168">
        <f t="shared" si="0"/>
        <v>0</v>
      </c>
      <c r="H24" s="167"/>
      <c r="I24" s="168">
        <f t="shared" si="1"/>
        <v>0</v>
      </c>
      <c r="J24" s="167"/>
      <c r="K24" s="168">
        <f t="shared" si="2"/>
        <v>0</v>
      </c>
      <c r="L24" s="168">
        <v>21</v>
      </c>
      <c r="M24" s="168">
        <f t="shared" si="3"/>
        <v>0</v>
      </c>
      <c r="N24" s="160">
        <v>9.8999999999999999E-4</v>
      </c>
      <c r="O24" s="160">
        <f t="shared" si="4"/>
        <v>2.2280000000000001E-2</v>
      </c>
      <c r="P24" s="160">
        <v>0</v>
      </c>
      <c r="Q24" s="160">
        <f t="shared" si="5"/>
        <v>0</v>
      </c>
      <c r="R24" s="160"/>
      <c r="S24" s="160"/>
      <c r="T24" s="161">
        <v>0.24</v>
      </c>
      <c r="U24" s="160">
        <f t="shared" si="6"/>
        <v>5.4</v>
      </c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103</v>
      </c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22.5" outlineLevel="1" x14ac:dyDescent="0.2">
      <c r="A25" s="151">
        <v>17</v>
      </c>
      <c r="B25" s="157" t="s">
        <v>137</v>
      </c>
      <c r="C25" s="188" t="s">
        <v>138</v>
      </c>
      <c r="D25" s="159" t="s">
        <v>102</v>
      </c>
      <c r="E25" s="165">
        <v>22.5</v>
      </c>
      <c r="F25" s="167"/>
      <c r="G25" s="168">
        <f t="shared" si="0"/>
        <v>0</v>
      </c>
      <c r="H25" s="167"/>
      <c r="I25" s="168">
        <f t="shared" si="1"/>
        <v>0</v>
      </c>
      <c r="J25" s="167"/>
      <c r="K25" s="168">
        <f t="shared" si="2"/>
        <v>0</v>
      </c>
      <c r="L25" s="168">
        <v>21</v>
      </c>
      <c r="M25" s="168">
        <f t="shared" si="3"/>
        <v>0</v>
      </c>
      <c r="N25" s="160">
        <v>0</v>
      </c>
      <c r="O25" s="160">
        <f t="shared" si="4"/>
        <v>0</v>
      </c>
      <c r="P25" s="160">
        <v>0</v>
      </c>
      <c r="Q25" s="160">
        <f t="shared" si="5"/>
        <v>0</v>
      </c>
      <c r="R25" s="160"/>
      <c r="S25" s="160"/>
      <c r="T25" s="161">
        <v>7.0000000000000007E-2</v>
      </c>
      <c r="U25" s="160">
        <f t="shared" si="6"/>
        <v>1.58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103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1">
        <v>18</v>
      </c>
      <c r="B26" s="157" t="s">
        <v>139</v>
      </c>
      <c r="C26" s="188" t="s">
        <v>140</v>
      </c>
      <c r="D26" s="159" t="s">
        <v>126</v>
      </c>
      <c r="E26" s="165">
        <v>18.14</v>
      </c>
      <c r="F26" s="167"/>
      <c r="G26" s="168">
        <f t="shared" si="0"/>
        <v>0</v>
      </c>
      <c r="H26" s="167"/>
      <c r="I26" s="168">
        <f t="shared" si="1"/>
        <v>0</v>
      </c>
      <c r="J26" s="167"/>
      <c r="K26" s="168">
        <f t="shared" si="2"/>
        <v>0</v>
      </c>
      <c r="L26" s="168">
        <v>21</v>
      </c>
      <c r="M26" s="168">
        <f t="shared" si="3"/>
        <v>0</v>
      </c>
      <c r="N26" s="160">
        <v>0</v>
      </c>
      <c r="O26" s="160">
        <f t="shared" si="4"/>
        <v>0</v>
      </c>
      <c r="P26" s="160">
        <v>0</v>
      </c>
      <c r="Q26" s="160">
        <f t="shared" si="5"/>
        <v>0</v>
      </c>
      <c r="R26" s="160"/>
      <c r="S26" s="160"/>
      <c r="T26" s="161">
        <v>0.34</v>
      </c>
      <c r="U26" s="160">
        <f t="shared" si="6"/>
        <v>6.17</v>
      </c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103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51">
        <v>19</v>
      </c>
      <c r="B27" s="157" t="s">
        <v>141</v>
      </c>
      <c r="C27" s="188" t="s">
        <v>142</v>
      </c>
      <c r="D27" s="159" t="s">
        <v>126</v>
      </c>
      <c r="E27" s="165">
        <v>73.55</v>
      </c>
      <c r="F27" s="167"/>
      <c r="G27" s="168">
        <f t="shared" si="0"/>
        <v>0</v>
      </c>
      <c r="H27" s="167"/>
      <c r="I27" s="168">
        <f t="shared" si="1"/>
        <v>0</v>
      </c>
      <c r="J27" s="167"/>
      <c r="K27" s="168">
        <f t="shared" si="2"/>
        <v>0</v>
      </c>
      <c r="L27" s="168">
        <v>21</v>
      </c>
      <c r="M27" s="168">
        <f t="shared" si="3"/>
        <v>0</v>
      </c>
      <c r="N27" s="160">
        <v>0</v>
      </c>
      <c r="O27" s="160">
        <f t="shared" si="4"/>
        <v>0</v>
      </c>
      <c r="P27" s="160">
        <v>0</v>
      </c>
      <c r="Q27" s="160">
        <f t="shared" si="5"/>
        <v>0</v>
      </c>
      <c r="R27" s="160"/>
      <c r="S27" s="160"/>
      <c r="T27" s="161">
        <v>0.01</v>
      </c>
      <c r="U27" s="160">
        <f t="shared" si="6"/>
        <v>0.74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103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51">
        <v>20</v>
      </c>
      <c r="B28" s="157" t="s">
        <v>143</v>
      </c>
      <c r="C28" s="188" t="s">
        <v>144</v>
      </c>
      <c r="D28" s="159" t="s">
        <v>126</v>
      </c>
      <c r="E28" s="165">
        <v>0.8</v>
      </c>
      <c r="F28" s="167"/>
      <c r="G28" s="168">
        <f t="shared" si="0"/>
        <v>0</v>
      </c>
      <c r="H28" s="167"/>
      <c r="I28" s="168">
        <f t="shared" si="1"/>
        <v>0</v>
      </c>
      <c r="J28" s="167"/>
      <c r="K28" s="168">
        <f t="shared" si="2"/>
        <v>0</v>
      </c>
      <c r="L28" s="168">
        <v>21</v>
      </c>
      <c r="M28" s="168">
        <f t="shared" si="3"/>
        <v>0</v>
      </c>
      <c r="N28" s="160">
        <v>0</v>
      </c>
      <c r="O28" s="160">
        <f t="shared" si="4"/>
        <v>0</v>
      </c>
      <c r="P28" s="160">
        <v>0</v>
      </c>
      <c r="Q28" s="160">
        <f t="shared" si="5"/>
        <v>0</v>
      </c>
      <c r="R28" s="160"/>
      <c r="S28" s="160"/>
      <c r="T28" s="161">
        <v>0.01</v>
      </c>
      <c r="U28" s="160">
        <f t="shared" si="6"/>
        <v>0.01</v>
      </c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103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1">
        <v>21</v>
      </c>
      <c r="B29" s="157" t="s">
        <v>145</v>
      </c>
      <c r="C29" s="188" t="s">
        <v>146</v>
      </c>
      <c r="D29" s="159" t="s">
        <v>126</v>
      </c>
      <c r="E29" s="165">
        <v>588.4</v>
      </c>
      <c r="F29" s="167"/>
      <c r="G29" s="168">
        <f t="shared" si="0"/>
        <v>0</v>
      </c>
      <c r="H29" s="167"/>
      <c r="I29" s="168">
        <f t="shared" si="1"/>
        <v>0</v>
      </c>
      <c r="J29" s="167"/>
      <c r="K29" s="168">
        <f t="shared" si="2"/>
        <v>0</v>
      </c>
      <c r="L29" s="168">
        <v>21</v>
      </c>
      <c r="M29" s="168">
        <f t="shared" si="3"/>
        <v>0</v>
      </c>
      <c r="N29" s="160">
        <v>0</v>
      </c>
      <c r="O29" s="160">
        <f t="shared" si="4"/>
        <v>0</v>
      </c>
      <c r="P29" s="160">
        <v>0</v>
      </c>
      <c r="Q29" s="160">
        <f t="shared" si="5"/>
        <v>0</v>
      </c>
      <c r="R29" s="160"/>
      <c r="S29" s="160"/>
      <c r="T29" s="161">
        <v>0</v>
      </c>
      <c r="U29" s="160">
        <f t="shared" si="6"/>
        <v>0</v>
      </c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103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2.5" outlineLevel="1" x14ac:dyDescent="0.2">
      <c r="A30" s="151">
        <v>22</v>
      </c>
      <c r="B30" s="157" t="s">
        <v>147</v>
      </c>
      <c r="C30" s="188" t="s">
        <v>148</v>
      </c>
      <c r="D30" s="159" t="s">
        <v>126</v>
      </c>
      <c r="E30" s="165">
        <v>6.4</v>
      </c>
      <c r="F30" s="167"/>
      <c r="G30" s="168">
        <f t="shared" si="0"/>
        <v>0</v>
      </c>
      <c r="H30" s="167"/>
      <c r="I30" s="168">
        <f t="shared" si="1"/>
        <v>0</v>
      </c>
      <c r="J30" s="167"/>
      <c r="K30" s="168">
        <f t="shared" si="2"/>
        <v>0</v>
      </c>
      <c r="L30" s="168">
        <v>21</v>
      </c>
      <c r="M30" s="168">
        <f t="shared" si="3"/>
        <v>0</v>
      </c>
      <c r="N30" s="160">
        <v>0</v>
      </c>
      <c r="O30" s="160">
        <f t="shared" si="4"/>
        <v>0</v>
      </c>
      <c r="P30" s="160">
        <v>0</v>
      </c>
      <c r="Q30" s="160">
        <f t="shared" si="5"/>
        <v>0</v>
      </c>
      <c r="R30" s="160"/>
      <c r="S30" s="160"/>
      <c r="T30" s="161">
        <v>0</v>
      </c>
      <c r="U30" s="160">
        <f t="shared" si="6"/>
        <v>0</v>
      </c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103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outlineLevel="1" x14ac:dyDescent="0.2">
      <c r="A31" s="151">
        <v>23</v>
      </c>
      <c r="B31" s="157" t="s">
        <v>149</v>
      </c>
      <c r="C31" s="188" t="s">
        <v>150</v>
      </c>
      <c r="D31" s="159" t="s">
        <v>126</v>
      </c>
      <c r="E31" s="165">
        <v>26.45</v>
      </c>
      <c r="F31" s="167"/>
      <c r="G31" s="168">
        <f t="shared" si="0"/>
        <v>0</v>
      </c>
      <c r="H31" s="167"/>
      <c r="I31" s="168">
        <f t="shared" si="1"/>
        <v>0</v>
      </c>
      <c r="J31" s="167"/>
      <c r="K31" s="168">
        <f t="shared" si="2"/>
        <v>0</v>
      </c>
      <c r="L31" s="168">
        <v>21</v>
      </c>
      <c r="M31" s="168">
        <f t="shared" si="3"/>
        <v>0</v>
      </c>
      <c r="N31" s="160">
        <v>0</v>
      </c>
      <c r="O31" s="160">
        <f t="shared" si="4"/>
        <v>0</v>
      </c>
      <c r="P31" s="160">
        <v>0</v>
      </c>
      <c r="Q31" s="160">
        <f t="shared" si="5"/>
        <v>0</v>
      </c>
      <c r="R31" s="160"/>
      <c r="S31" s="160"/>
      <c r="T31" s="161">
        <v>0.31</v>
      </c>
      <c r="U31" s="160">
        <f t="shared" si="6"/>
        <v>8.1999999999999993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103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1">
        <v>24</v>
      </c>
      <c r="B32" s="157" t="s">
        <v>151</v>
      </c>
      <c r="C32" s="188" t="s">
        <v>152</v>
      </c>
      <c r="D32" s="159" t="s">
        <v>126</v>
      </c>
      <c r="E32" s="165">
        <v>0.8</v>
      </c>
      <c r="F32" s="167"/>
      <c r="G32" s="168">
        <f t="shared" si="0"/>
        <v>0</v>
      </c>
      <c r="H32" s="167"/>
      <c r="I32" s="168">
        <f t="shared" si="1"/>
        <v>0</v>
      </c>
      <c r="J32" s="167"/>
      <c r="K32" s="168">
        <f t="shared" si="2"/>
        <v>0</v>
      </c>
      <c r="L32" s="168">
        <v>21</v>
      </c>
      <c r="M32" s="168">
        <f t="shared" si="3"/>
        <v>0</v>
      </c>
      <c r="N32" s="160">
        <v>0</v>
      </c>
      <c r="O32" s="160">
        <f t="shared" si="4"/>
        <v>0</v>
      </c>
      <c r="P32" s="160">
        <v>0</v>
      </c>
      <c r="Q32" s="160">
        <f t="shared" si="5"/>
        <v>0</v>
      </c>
      <c r="R32" s="160"/>
      <c r="S32" s="160"/>
      <c r="T32" s="161">
        <v>0.03</v>
      </c>
      <c r="U32" s="160">
        <f t="shared" si="6"/>
        <v>0.02</v>
      </c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103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1">
        <v>25</v>
      </c>
      <c r="B33" s="157" t="s">
        <v>151</v>
      </c>
      <c r="C33" s="188" t="s">
        <v>153</v>
      </c>
      <c r="D33" s="159" t="s">
        <v>126</v>
      </c>
      <c r="E33" s="165">
        <v>73.55</v>
      </c>
      <c r="F33" s="167"/>
      <c r="G33" s="168">
        <f t="shared" si="0"/>
        <v>0</v>
      </c>
      <c r="H33" s="167"/>
      <c r="I33" s="168">
        <f t="shared" si="1"/>
        <v>0</v>
      </c>
      <c r="J33" s="167"/>
      <c r="K33" s="168">
        <f t="shared" si="2"/>
        <v>0</v>
      </c>
      <c r="L33" s="168">
        <v>21</v>
      </c>
      <c r="M33" s="168">
        <f t="shared" si="3"/>
        <v>0</v>
      </c>
      <c r="N33" s="160">
        <v>0</v>
      </c>
      <c r="O33" s="160">
        <f t="shared" si="4"/>
        <v>0</v>
      </c>
      <c r="P33" s="160">
        <v>0</v>
      </c>
      <c r="Q33" s="160">
        <f t="shared" si="5"/>
        <v>0</v>
      </c>
      <c r="R33" s="160"/>
      <c r="S33" s="160"/>
      <c r="T33" s="161">
        <v>0.03</v>
      </c>
      <c r="U33" s="160">
        <f t="shared" si="6"/>
        <v>2.21</v>
      </c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103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1">
        <v>26</v>
      </c>
      <c r="B34" s="157" t="s">
        <v>154</v>
      </c>
      <c r="C34" s="188" t="s">
        <v>155</v>
      </c>
      <c r="D34" s="159" t="s">
        <v>126</v>
      </c>
      <c r="E34" s="165">
        <v>6.99</v>
      </c>
      <c r="F34" s="167"/>
      <c r="G34" s="168">
        <f t="shared" si="0"/>
        <v>0</v>
      </c>
      <c r="H34" s="167"/>
      <c r="I34" s="168">
        <f t="shared" si="1"/>
        <v>0</v>
      </c>
      <c r="J34" s="167"/>
      <c r="K34" s="168">
        <f t="shared" si="2"/>
        <v>0</v>
      </c>
      <c r="L34" s="168">
        <v>21</v>
      </c>
      <c r="M34" s="168">
        <f t="shared" si="3"/>
        <v>0</v>
      </c>
      <c r="N34" s="160">
        <v>0</v>
      </c>
      <c r="O34" s="160">
        <f t="shared" si="4"/>
        <v>0</v>
      </c>
      <c r="P34" s="160">
        <v>0</v>
      </c>
      <c r="Q34" s="160">
        <f t="shared" si="5"/>
        <v>0</v>
      </c>
      <c r="R34" s="160"/>
      <c r="S34" s="160"/>
      <c r="T34" s="161">
        <v>1.59</v>
      </c>
      <c r="U34" s="160">
        <f t="shared" si="6"/>
        <v>11.11</v>
      </c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103</v>
      </c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1">
        <v>27</v>
      </c>
      <c r="B35" s="157" t="s">
        <v>156</v>
      </c>
      <c r="C35" s="188" t="s">
        <v>157</v>
      </c>
      <c r="D35" s="159" t="s">
        <v>126</v>
      </c>
      <c r="E35" s="165">
        <v>6.11</v>
      </c>
      <c r="F35" s="167"/>
      <c r="G35" s="168">
        <f t="shared" si="0"/>
        <v>0</v>
      </c>
      <c r="H35" s="167"/>
      <c r="I35" s="168">
        <f t="shared" si="1"/>
        <v>0</v>
      </c>
      <c r="J35" s="167"/>
      <c r="K35" s="168">
        <f t="shared" si="2"/>
        <v>0</v>
      </c>
      <c r="L35" s="168">
        <v>21</v>
      </c>
      <c r="M35" s="168">
        <f t="shared" si="3"/>
        <v>0</v>
      </c>
      <c r="N35" s="160">
        <v>0</v>
      </c>
      <c r="O35" s="160">
        <f t="shared" si="4"/>
        <v>0</v>
      </c>
      <c r="P35" s="160">
        <v>0</v>
      </c>
      <c r="Q35" s="160">
        <f t="shared" si="5"/>
        <v>0</v>
      </c>
      <c r="R35" s="160"/>
      <c r="S35" s="160"/>
      <c r="T35" s="161">
        <v>0.2</v>
      </c>
      <c r="U35" s="160">
        <f t="shared" si="6"/>
        <v>1.22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103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1">
        <v>28</v>
      </c>
      <c r="B36" s="157" t="s">
        <v>158</v>
      </c>
      <c r="C36" s="188" t="s">
        <v>159</v>
      </c>
      <c r="D36" s="159" t="s">
        <v>102</v>
      </c>
      <c r="E36" s="165">
        <v>411.73</v>
      </c>
      <c r="F36" s="167"/>
      <c r="G36" s="168">
        <f t="shared" si="0"/>
        <v>0</v>
      </c>
      <c r="H36" s="167"/>
      <c r="I36" s="168">
        <f t="shared" si="1"/>
        <v>0</v>
      </c>
      <c r="J36" s="167"/>
      <c r="K36" s="168">
        <f t="shared" si="2"/>
        <v>0</v>
      </c>
      <c r="L36" s="168">
        <v>21</v>
      </c>
      <c r="M36" s="168">
        <f t="shared" si="3"/>
        <v>0</v>
      </c>
      <c r="N36" s="160">
        <v>0</v>
      </c>
      <c r="O36" s="160">
        <f t="shared" si="4"/>
        <v>0</v>
      </c>
      <c r="P36" s="160">
        <v>0</v>
      </c>
      <c r="Q36" s="160">
        <f t="shared" si="5"/>
        <v>0</v>
      </c>
      <c r="R36" s="160"/>
      <c r="S36" s="160"/>
      <c r="T36" s="161">
        <v>0.06</v>
      </c>
      <c r="U36" s="160">
        <f t="shared" si="6"/>
        <v>24.7</v>
      </c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103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51">
        <v>29</v>
      </c>
      <c r="B37" s="157" t="s">
        <v>160</v>
      </c>
      <c r="C37" s="188" t="s">
        <v>161</v>
      </c>
      <c r="D37" s="159" t="s">
        <v>102</v>
      </c>
      <c r="E37" s="165">
        <v>411.73</v>
      </c>
      <c r="F37" s="167"/>
      <c r="G37" s="168">
        <f t="shared" si="0"/>
        <v>0</v>
      </c>
      <c r="H37" s="167"/>
      <c r="I37" s="168">
        <f t="shared" si="1"/>
        <v>0</v>
      </c>
      <c r="J37" s="167"/>
      <c r="K37" s="168">
        <f t="shared" si="2"/>
        <v>0</v>
      </c>
      <c r="L37" s="168">
        <v>21</v>
      </c>
      <c r="M37" s="168">
        <f t="shared" si="3"/>
        <v>0</v>
      </c>
      <c r="N37" s="160">
        <v>0</v>
      </c>
      <c r="O37" s="160">
        <f t="shared" si="4"/>
        <v>0</v>
      </c>
      <c r="P37" s="160">
        <v>0</v>
      </c>
      <c r="Q37" s="160">
        <f t="shared" si="5"/>
        <v>0</v>
      </c>
      <c r="R37" s="160"/>
      <c r="S37" s="160"/>
      <c r="T37" s="161">
        <v>0.13</v>
      </c>
      <c r="U37" s="160">
        <f t="shared" si="6"/>
        <v>53.52</v>
      </c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103</v>
      </c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 x14ac:dyDescent="0.2">
      <c r="A38" s="151">
        <v>30</v>
      </c>
      <c r="B38" s="157" t="s">
        <v>162</v>
      </c>
      <c r="C38" s="188" t="s">
        <v>163</v>
      </c>
      <c r="D38" s="159" t="s">
        <v>102</v>
      </c>
      <c r="E38" s="165">
        <v>189.77</v>
      </c>
      <c r="F38" s="167"/>
      <c r="G38" s="168">
        <f t="shared" si="0"/>
        <v>0</v>
      </c>
      <c r="H38" s="167"/>
      <c r="I38" s="168">
        <f t="shared" si="1"/>
        <v>0</v>
      </c>
      <c r="J38" s="167"/>
      <c r="K38" s="168">
        <f t="shared" si="2"/>
        <v>0</v>
      </c>
      <c r="L38" s="168">
        <v>21</v>
      </c>
      <c r="M38" s="168">
        <f t="shared" si="3"/>
        <v>0</v>
      </c>
      <c r="N38" s="160">
        <v>0</v>
      </c>
      <c r="O38" s="160">
        <f t="shared" si="4"/>
        <v>0</v>
      </c>
      <c r="P38" s="160">
        <v>0</v>
      </c>
      <c r="Q38" s="160">
        <f t="shared" si="5"/>
        <v>0</v>
      </c>
      <c r="R38" s="160"/>
      <c r="S38" s="160"/>
      <c r="T38" s="161">
        <v>0.02</v>
      </c>
      <c r="U38" s="160">
        <f t="shared" si="6"/>
        <v>3.8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103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1">
        <v>31</v>
      </c>
      <c r="B39" s="157" t="s">
        <v>164</v>
      </c>
      <c r="C39" s="188" t="s">
        <v>165</v>
      </c>
      <c r="D39" s="159" t="s">
        <v>126</v>
      </c>
      <c r="E39" s="165">
        <v>73.55</v>
      </c>
      <c r="F39" s="167"/>
      <c r="G39" s="168">
        <f t="shared" si="0"/>
        <v>0</v>
      </c>
      <c r="H39" s="167"/>
      <c r="I39" s="168">
        <f t="shared" si="1"/>
        <v>0</v>
      </c>
      <c r="J39" s="167"/>
      <c r="K39" s="168">
        <f t="shared" si="2"/>
        <v>0</v>
      </c>
      <c r="L39" s="168">
        <v>21</v>
      </c>
      <c r="M39" s="168">
        <f t="shared" si="3"/>
        <v>0</v>
      </c>
      <c r="N39" s="160">
        <v>0</v>
      </c>
      <c r="O39" s="160">
        <f t="shared" si="4"/>
        <v>0</v>
      </c>
      <c r="P39" s="160">
        <v>0</v>
      </c>
      <c r="Q39" s="160">
        <f t="shared" si="5"/>
        <v>0</v>
      </c>
      <c r="R39" s="160"/>
      <c r="S39" s="160"/>
      <c r="T39" s="161">
        <v>0</v>
      </c>
      <c r="U39" s="160">
        <f t="shared" si="6"/>
        <v>0</v>
      </c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103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1">
        <v>32</v>
      </c>
      <c r="B40" s="157" t="s">
        <v>166</v>
      </c>
      <c r="C40" s="188" t="s">
        <v>167</v>
      </c>
      <c r="D40" s="159" t="s">
        <v>126</v>
      </c>
      <c r="E40" s="165">
        <v>0.8</v>
      </c>
      <c r="F40" s="167"/>
      <c r="G40" s="168">
        <f t="shared" si="0"/>
        <v>0</v>
      </c>
      <c r="H40" s="167"/>
      <c r="I40" s="168">
        <f t="shared" si="1"/>
        <v>0</v>
      </c>
      <c r="J40" s="167"/>
      <c r="K40" s="168">
        <f t="shared" si="2"/>
        <v>0</v>
      </c>
      <c r="L40" s="168">
        <v>21</v>
      </c>
      <c r="M40" s="168">
        <f t="shared" si="3"/>
        <v>0</v>
      </c>
      <c r="N40" s="160">
        <v>0</v>
      </c>
      <c r="O40" s="160">
        <f t="shared" si="4"/>
        <v>0</v>
      </c>
      <c r="P40" s="160">
        <v>0</v>
      </c>
      <c r="Q40" s="160">
        <f t="shared" si="5"/>
        <v>0</v>
      </c>
      <c r="R40" s="160"/>
      <c r="S40" s="160"/>
      <c r="T40" s="161">
        <v>0</v>
      </c>
      <c r="U40" s="160">
        <f t="shared" si="6"/>
        <v>0</v>
      </c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103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1">
        <v>33</v>
      </c>
      <c r="B41" s="157" t="s">
        <v>168</v>
      </c>
      <c r="C41" s="188" t="s">
        <v>169</v>
      </c>
      <c r="D41" s="159" t="s">
        <v>126</v>
      </c>
      <c r="E41" s="165">
        <v>31.74</v>
      </c>
      <c r="F41" s="167"/>
      <c r="G41" s="168">
        <f t="shared" si="0"/>
        <v>0</v>
      </c>
      <c r="H41" s="167"/>
      <c r="I41" s="168">
        <f t="shared" si="1"/>
        <v>0</v>
      </c>
      <c r="J41" s="167"/>
      <c r="K41" s="168">
        <f t="shared" si="2"/>
        <v>0</v>
      </c>
      <c r="L41" s="168">
        <v>21</v>
      </c>
      <c r="M41" s="168">
        <f t="shared" si="3"/>
        <v>0</v>
      </c>
      <c r="N41" s="160">
        <v>0</v>
      </c>
      <c r="O41" s="160">
        <f t="shared" si="4"/>
        <v>0</v>
      </c>
      <c r="P41" s="160">
        <v>0</v>
      </c>
      <c r="Q41" s="160">
        <f t="shared" si="5"/>
        <v>0</v>
      </c>
      <c r="R41" s="160"/>
      <c r="S41" s="160"/>
      <c r="T41" s="161">
        <v>0</v>
      </c>
      <c r="U41" s="160">
        <f t="shared" si="6"/>
        <v>0</v>
      </c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103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1">
        <v>34</v>
      </c>
      <c r="B42" s="157" t="s">
        <v>168</v>
      </c>
      <c r="C42" s="188" t="s">
        <v>170</v>
      </c>
      <c r="D42" s="159" t="s">
        <v>126</v>
      </c>
      <c r="E42" s="165">
        <v>49.4</v>
      </c>
      <c r="F42" s="167"/>
      <c r="G42" s="168">
        <f t="shared" si="0"/>
        <v>0</v>
      </c>
      <c r="H42" s="167"/>
      <c r="I42" s="168">
        <f t="shared" si="1"/>
        <v>0</v>
      </c>
      <c r="J42" s="167"/>
      <c r="K42" s="168">
        <f t="shared" si="2"/>
        <v>0</v>
      </c>
      <c r="L42" s="168">
        <v>21</v>
      </c>
      <c r="M42" s="168">
        <f t="shared" si="3"/>
        <v>0</v>
      </c>
      <c r="N42" s="160">
        <v>0</v>
      </c>
      <c r="O42" s="160">
        <f t="shared" si="4"/>
        <v>0</v>
      </c>
      <c r="P42" s="160">
        <v>0</v>
      </c>
      <c r="Q42" s="160">
        <f t="shared" si="5"/>
        <v>0</v>
      </c>
      <c r="R42" s="160"/>
      <c r="S42" s="160"/>
      <c r="T42" s="161">
        <v>0</v>
      </c>
      <c r="U42" s="160">
        <f t="shared" si="6"/>
        <v>0</v>
      </c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103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1">
        <v>35</v>
      </c>
      <c r="B43" s="157" t="s">
        <v>171</v>
      </c>
      <c r="C43" s="188" t="s">
        <v>172</v>
      </c>
      <c r="D43" s="159" t="s">
        <v>173</v>
      </c>
      <c r="E43" s="165">
        <v>31.35</v>
      </c>
      <c r="F43" s="167"/>
      <c r="G43" s="168">
        <f t="shared" si="0"/>
        <v>0</v>
      </c>
      <c r="H43" s="167"/>
      <c r="I43" s="168">
        <f t="shared" si="1"/>
        <v>0</v>
      </c>
      <c r="J43" s="167"/>
      <c r="K43" s="168">
        <f t="shared" si="2"/>
        <v>0</v>
      </c>
      <c r="L43" s="168">
        <v>21</v>
      </c>
      <c r="M43" s="168">
        <f t="shared" si="3"/>
        <v>0</v>
      </c>
      <c r="N43" s="160">
        <v>1</v>
      </c>
      <c r="O43" s="160">
        <f t="shared" si="4"/>
        <v>31.35</v>
      </c>
      <c r="P43" s="160">
        <v>0</v>
      </c>
      <c r="Q43" s="160">
        <f t="shared" si="5"/>
        <v>0</v>
      </c>
      <c r="R43" s="160"/>
      <c r="S43" s="160"/>
      <c r="T43" s="161">
        <v>0</v>
      </c>
      <c r="U43" s="160">
        <f t="shared" si="6"/>
        <v>0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174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1">
        <v>36</v>
      </c>
      <c r="B44" s="157" t="s">
        <v>175</v>
      </c>
      <c r="C44" s="188" t="s">
        <v>176</v>
      </c>
      <c r="D44" s="159" t="s">
        <v>177</v>
      </c>
      <c r="E44" s="165">
        <v>21.2</v>
      </c>
      <c r="F44" s="167"/>
      <c r="G44" s="168">
        <f t="shared" si="0"/>
        <v>0</v>
      </c>
      <c r="H44" s="167"/>
      <c r="I44" s="168">
        <f t="shared" si="1"/>
        <v>0</v>
      </c>
      <c r="J44" s="167"/>
      <c r="K44" s="168">
        <f t="shared" si="2"/>
        <v>0</v>
      </c>
      <c r="L44" s="168">
        <v>21</v>
      </c>
      <c r="M44" s="168">
        <f t="shared" si="3"/>
        <v>0</v>
      </c>
      <c r="N44" s="160">
        <v>1E-3</v>
      </c>
      <c r="O44" s="160">
        <f t="shared" si="4"/>
        <v>2.12E-2</v>
      </c>
      <c r="P44" s="160">
        <v>0</v>
      </c>
      <c r="Q44" s="160">
        <f t="shared" si="5"/>
        <v>0</v>
      </c>
      <c r="R44" s="160"/>
      <c r="S44" s="160"/>
      <c r="T44" s="161">
        <v>0</v>
      </c>
      <c r="U44" s="160">
        <f t="shared" si="6"/>
        <v>0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174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x14ac:dyDescent="0.2">
      <c r="A45" s="152" t="s">
        <v>98</v>
      </c>
      <c r="B45" s="158" t="s">
        <v>53</v>
      </c>
      <c r="C45" s="189" t="s">
        <v>54</v>
      </c>
      <c r="D45" s="162"/>
      <c r="E45" s="166"/>
      <c r="F45" s="169"/>
      <c r="G45" s="169">
        <f>SUMIF(AE46:AE51,"&lt;&gt;NOR",G46:G51)</f>
        <v>0</v>
      </c>
      <c r="H45" s="169"/>
      <c r="I45" s="169">
        <f>SUM(I46:I51)</f>
        <v>0</v>
      </c>
      <c r="J45" s="169"/>
      <c r="K45" s="169">
        <f>SUM(K46:K51)</f>
        <v>0</v>
      </c>
      <c r="L45" s="169"/>
      <c r="M45" s="169">
        <f>SUM(M46:M51)</f>
        <v>0</v>
      </c>
      <c r="N45" s="163"/>
      <c r="O45" s="163">
        <f>SUM(O46:O51)</f>
        <v>3.6592700000000002</v>
      </c>
      <c r="P45" s="163"/>
      <c r="Q45" s="163">
        <f>SUM(Q46:Q51)</f>
        <v>0</v>
      </c>
      <c r="R45" s="163"/>
      <c r="S45" s="163"/>
      <c r="T45" s="164"/>
      <c r="U45" s="163">
        <f>SUM(U46:U51)</f>
        <v>3.8</v>
      </c>
      <c r="AE45" t="s">
        <v>99</v>
      </c>
    </row>
    <row r="46" spans="1:60" ht="22.5" outlineLevel="1" x14ac:dyDescent="0.2">
      <c r="A46" s="151">
        <v>37</v>
      </c>
      <c r="B46" s="157" t="s">
        <v>178</v>
      </c>
      <c r="C46" s="188" t="s">
        <v>179</v>
      </c>
      <c r="D46" s="159" t="s">
        <v>126</v>
      </c>
      <c r="E46" s="165">
        <v>1.58</v>
      </c>
      <c r="F46" s="167"/>
      <c r="G46" s="168">
        <f t="shared" ref="G46:G51" si="7">ROUND(E46*F46,2)</f>
        <v>0</v>
      </c>
      <c r="H46" s="167"/>
      <c r="I46" s="168">
        <f t="shared" ref="I46:I51" si="8">ROUND(E46*H46,2)</f>
        <v>0</v>
      </c>
      <c r="J46" s="167"/>
      <c r="K46" s="168">
        <f t="shared" ref="K46:K51" si="9">ROUND(E46*J46,2)</f>
        <v>0</v>
      </c>
      <c r="L46" s="168">
        <v>21</v>
      </c>
      <c r="M46" s="168">
        <f t="shared" ref="M46:M51" si="10">G46*(1+L46/100)</f>
        <v>0</v>
      </c>
      <c r="N46" s="160">
        <v>1.9205000000000001</v>
      </c>
      <c r="O46" s="160">
        <f t="shared" ref="O46:O51" si="11">ROUND(E46*N46,5)</f>
        <v>3.0343900000000001</v>
      </c>
      <c r="P46" s="160">
        <v>0</v>
      </c>
      <c r="Q46" s="160">
        <f t="shared" ref="Q46:Q51" si="12">ROUND(E46*P46,5)</f>
        <v>0</v>
      </c>
      <c r="R46" s="160"/>
      <c r="S46" s="160"/>
      <c r="T46" s="161">
        <v>0.76</v>
      </c>
      <c r="U46" s="160">
        <f t="shared" ref="U46:U51" si="13">ROUND(E46*T46,2)</f>
        <v>1.2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103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1">
        <v>38</v>
      </c>
      <c r="B47" s="157" t="s">
        <v>180</v>
      </c>
      <c r="C47" s="188" t="s">
        <v>181</v>
      </c>
      <c r="D47" s="159" t="s">
        <v>126</v>
      </c>
      <c r="E47" s="165">
        <v>0.24</v>
      </c>
      <c r="F47" s="167"/>
      <c r="G47" s="168">
        <f t="shared" si="7"/>
        <v>0</v>
      </c>
      <c r="H47" s="167"/>
      <c r="I47" s="168">
        <f t="shared" si="8"/>
        <v>0</v>
      </c>
      <c r="J47" s="167"/>
      <c r="K47" s="168">
        <f t="shared" si="9"/>
        <v>0</v>
      </c>
      <c r="L47" s="168">
        <v>21</v>
      </c>
      <c r="M47" s="168">
        <f t="shared" si="10"/>
        <v>0</v>
      </c>
      <c r="N47" s="160">
        <v>1.9205000000000001</v>
      </c>
      <c r="O47" s="160">
        <f t="shared" si="11"/>
        <v>0.46092</v>
      </c>
      <c r="P47" s="160">
        <v>0</v>
      </c>
      <c r="Q47" s="160">
        <f t="shared" si="12"/>
        <v>0</v>
      </c>
      <c r="R47" s="160"/>
      <c r="S47" s="160"/>
      <c r="T47" s="161">
        <v>1.23</v>
      </c>
      <c r="U47" s="160">
        <f t="shared" si="13"/>
        <v>0.3</v>
      </c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103</v>
      </c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22.5" outlineLevel="1" x14ac:dyDescent="0.2">
      <c r="A48" s="151">
        <v>39</v>
      </c>
      <c r="B48" s="157" t="s">
        <v>182</v>
      </c>
      <c r="C48" s="188" t="s">
        <v>183</v>
      </c>
      <c r="D48" s="159" t="s">
        <v>121</v>
      </c>
      <c r="E48" s="165">
        <v>15.75</v>
      </c>
      <c r="F48" s="167"/>
      <c r="G48" s="168">
        <f t="shared" si="7"/>
        <v>0</v>
      </c>
      <c r="H48" s="167"/>
      <c r="I48" s="168">
        <f t="shared" si="8"/>
        <v>0</v>
      </c>
      <c r="J48" s="167"/>
      <c r="K48" s="168">
        <f t="shared" si="9"/>
        <v>0</v>
      </c>
      <c r="L48" s="168">
        <v>21</v>
      </c>
      <c r="M48" s="168">
        <f t="shared" si="10"/>
        <v>0</v>
      </c>
      <c r="N48" s="160">
        <v>7.77E-3</v>
      </c>
      <c r="O48" s="160">
        <f t="shared" si="11"/>
        <v>0.12238</v>
      </c>
      <c r="P48" s="160">
        <v>0</v>
      </c>
      <c r="Q48" s="160">
        <f t="shared" si="12"/>
        <v>0</v>
      </c>
      <c r="R48" s="160"/>
      <c r="S48" s="160"/>
      <c r="T48" s="161">
        <v>0.05</v>
      </c>
      <c r="U48" s="160">
        <f t="shared" si="13"/>
        <v>0.79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103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 x14ac:dyDescent="0.2">
      <c r="A49" s="151">
        <v>40</v>
      </c>
      <c r="B49" s="157" t="s">
        <v>184</v>
      </c>
      <c r="C49" s="188" t="s">
        <v>185</v>
      </c>
      <c r="D49" s="159" t="s">
        <v>102</v>
      </c>
      <c r="E49" s="165">
        <v>75.58</v>
      </c>
      <c r="F49" s="167"/>
      <c r="G49" s="168">
        <f t="shared" si="7"/>
        <v>0</v>
      </c>
      <c r="H49" s="167"/>
      <c r="I49" s="168">
        <f t="shared" si="8"/>
        <v>0</v>
      </c>
      <c r="J49" s="167"/>
      <c r="K49" s="168">
        <f t="shared" si="9"/>
        <v>0</v>
      </c>
      <c r="L49" s="168">
        <v>21</v>
      </c>
      <c r="M49" s="168">
        <f t="shared" si="10"/>
        <v>0</v>
      </c>
      <c r="N49" s="160">
        <v>3.0000000000000001E-5</v>
      </c>
      <c r="O49" s="160">
        <f t="shared" si="11"/>
        <v>2.2699999999999999E-3</v>
      </c>
      <c r="P49" s="160">
        <v>0</v>
      </c>
      <c r="Q49" s="160">
        <f t="shared" si="12"/>
        <v>0</v>
      </c>
      <c r="R49" s="160"/>
      <c r="S49" s="160"/>
      <c r="T49" s="161">
        <v>0.02</v>
      </c>
      <c r="U49" s="160">
        <f t="shared" si="13"/>
        <v>1.51</v>
      </c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103</v>
      </c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1">
        <v>41</v>
      </c>
      <c r="B50" s="157" t="s">
        <v>186</v>
      </c>
      <c r="C50" s="188" t="s">
        <v>187</v>
      </c>
      <c r="D50" s="159" t="s">
        <v>121</v>
      </c>
      <c r="E50" s="165">
        <v>15.75</v>
      </c>
      <c r="F50" s="167"/>
      <c r="G50" s="168">
        <f t="shared" si="7"/>
        <v>0</v>
      </c>
      <c r="H50" s="167"/>
      <c r="I50" s="168">
        <f t="shared" si="8"/>
        <v>0</v>
      </c>
      <c r="J50" s="167"/>
      <c r="K50" s="168">
        <f t="shared" si="9"/>
        <v>0</v>
      </c>
      <c r="L50" s="168">
        <v>21</v>
      </c>
      <c r="M50" s="168">
        <f t="shared" si="10"/>
        <v>0</v>
      </c>
      <c r="N50" s="160">
        <v>4.8000000000000001E-4</v>
      </c>
      <c r="O50" s="160">
        <f t="shared" si="11"/>
        <v>7.5599999999999999E-3</v>
      </c>
      <c r="P50" s="160">
        <v>0</v>
      </c>
      <c r="Q50" s="160">
        <f t="shared" si="12"/>
        <v>0</v>
      </c>
      <c r="R50" s="160"/>
      <c r="S50" s="160"/>
      <c r="T50" s="161">
        <v>0</v>
      </c>
      <c r="U50" s="160">
        <f t="shared" si="13"/>
        <v>0</v>
      </c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174</v>
      </c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51">
        <v>42</v>
      </c>
      <c r="B51" s="157" t="s">
        <v>188</v>
      </c>
      <c r="C51" s="188" t="s">
        <v>189</v>
      </c>
      <c r="D51" s="159" t="s">
        <v>102</v>
      </c>
      <c r="E51" s="165">
        <v>90.7</v>
      </c>
      <c r="F51" s="167"/>
      <c r="G51" s="168">
        <f t="shared" si="7"/>
        <v>0</v>
      </c>
      <c r="H51" s="167"/>
      <c r="I51" s="168">
        <f t="shared" si="8"/>
        <v>0</v>
      </c>
      <c r="J51" s="167"/>
      <c r="K51" s="168">
        <f t="shared" si="9"/>
        <v>0</v>
      </c>
      <c r="L51" s="168">
        <v>21</v>
      </c>
      <c r="M51" s="168">
        <f t="shared" si="10"/>
        <v>0</v>
      </c>
      <c r="N51" s="160">
        <v>3.5E-4</v>
      </c>
      <c r="O51" s="160">
        <f t="shared" si="11"/>
        <v>3.175E-2</v>
      </c>
      <c r="P51" s="160">
        <v>0</v>
      </c>
      <c r="Q51" s="160">
        <f t="shared" si="12"/>
        <v>0</v>
      </c>
      <c r="R51" s="160"/>
      <c r="S51" s="160"/>
      <c r="T51" s="161">
        <v>0</v>
      </c>
      <c r="U51" s="160">
        <f t="shared" si="13"/>
        <v>0</v>
      </c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174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x14ac:dyDescent="0.2">
      <c r="A52" s="152" t="s">
        <v>98</v>
      </c>
      <c r="B52" s="158" t="s">
        <v>55</v>
      </c>
      <c r="C52" s="189" t="s">
        <v>56</v>
      </c>
      <c r="D52" s="162"/>
      <c r="E52" s="166"/>
      <c r="F52" s="169"/>
      <c r="G52" s="169">
        <f>SUMIF(AE53:AE55,"&lt;&gt;NOR",G53:G55)</f>
        <v>0</v>
      </c>
      <c r="H52" s="169"/>
      <c r="I52" s="169">
        <f>SUM(I53:I55)</f>
        <v>0</v>
      </c>
      <c r="J52" s="169"/>
      <c r="K52" s="169">
        <f>SUM(K53:K55)</f>
        <v>0</v>
      </c>
      <c r="L52" s="169"/>
      <c r="M52" s="169">
        <f>SUM(M53:M55)</f>
        <v>0</v>
      </c>
      <c r="N52" s="163"/>
      <c r="O52" s="163">
        <f>SUM(O53:O55)</f>
        <v>5.5722499999999995</v>
      </c>
      <c r="P52" s="163"/>
      <c r="Q52" s="163">
        <f>SUM(Q53:Q55)</f>
        <v>0</v>
      </c>
      <c r="R52" s="163"/>
      <c r="S52" s="163"/>
      <c r="T52" s="164"/>
      <c r="U52" s="163">
        <f>SUM(U53:U55)</f>
        <v>17.940000000000001</v>
      </c>
      <c r="AE52" t="s">
        <v>99</v>
      </c>
    </row>
    <row r="53" spans="1:60" ht="22.5" outlineLevel="1" x14ac:dyDescent="0.2">
      <c r="A53" s="151">
        <v>43</v>
      </c>
      <c r="B53" s="157" t="s">
        <v>190</v>
      </c>
      <c r="C53" s="188" t="s">
        <v>191</v>
      </c>
      <c r="D53" s="159" t="s">
        <v>126</v>
      </c>
      <c r="E53" s="165">
        <v>2.16</v>
      </c>
      <c r="F53" s="167"/>
      <c r="G53" s="168">
        <f>ROUND(E53*F53,2)</f>
        <v>0</v>
      </c>
      <c r="H53" s="167"/>
      <c r="I53" s="168">
        <f>ROUND(E53*H53,2)</f>
        <v>0</v>
      </c>
      <c r="J53" s="167"/>
      <c r="K53" s="168">
        <f>ROUND(E53*J53,2)</f>
        <v>0</v>
      </c>
      <c r="L53" s="168">
        <v>21</v>
      </c>
      <c r="M53" s="168">
        <f>G53*(1+L53/100)</f>
        <v>0</v>
      </c>
      <c r="N53" s="160">
        <v>2.5249999999999999</v>
      </c>
      <c r="O53" s="160">
        <f>ROUND(E53*N53,5)</f>
        <v>5.4539999999999997</v>
      </c>
      <c r="P53" s="160">
        <v>0</v>
      </c>
      <c r="Q53" s="160">
        <f>ROUND(E53*P53,5)</f>
        <v>0</v>
      </c>
      <c r="R53" s="160"/>
      <c r="S53" s="160"/>
      <c r="T53" s="161">
        <v>3.48</v>
      </c>
      <c r="U53" s="160">
        <f>ROUND(E53*T53,2)</f>
        <v>7.52</v>
      </c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103</v>
      </c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51">
        <v>44</v>
      </c>
      <c r="B54" s="157" t="s">
        <v>192</v>
      </c>
      <c r="C54" s="188" t="s">
        <v>193</v>
      </c>
      <c r="D54" s="159" t="s">
        <v>102</v>
      </c>
      <c r="E54" s="165">
        <v>10.52</v>
      </c>
      <c r="F54" s="167"/>
      <c r="G54" s="168">
        <f>ROUND(E54*F54,2)</f>
        <v>0</v>
      </c>
      <c r="H54" s="167"/>
      <c r="I54" s="168">
        <f>ROUND(E54*H54,2)</f>
        <v>0</v>
      </c>
      <c r="J54" s="167"/>
      <c r="K54" s="168">
        <f>ROUND(E54*J54,2)</f>
        <v>0</v>
      </c>
      <c r="L54" s="168">
        <v>21</v>
      </c>
      <c r="M54" s="168">
        <f>G54*(1+L54/100)</f>
        <v>0</v>
      </c>
      <c r="N54" s="160">
        <v>3.9500000000000004E-3</v>
      </c>
      <c r="O54" s="160">
        <f>ROUND(E54*N54,5)</f>
        <v>4.1549999999999997E-2</v>
      </c>
      <c r="P54" s="160">
        <v>0</v>
      </c>
      <c r="Q54" s="160">
        <f>ROUND(E54*P54,5)</f>
        <v>0</v>
      </c>
      <c r="R54" s="160"/>
      <c r="S54" s="160"/>
      <c r="T54" s="161">
        <v>0.83</v>
      </c>
      <c r="U54" s="160">
        <f>ROUND(E54*T54,2)</f>
        <v>8.73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103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51">
        <v>45</v>
      </c>
      <c r="B55" s="157" t="s">
        <v>194</v>
      </c>
      <c r="C55" s="188" t="s">
        <v>195</v>
      </c>
      <c r="D55" s="159" t="s">
        <v>121</v>
      </c>
      <c r="E55" s="165">
        <v>13</v>
      </c>
      <c r="F55" s="167"/>
      <c r="G55" s="168">
        <f>ROUND(E55*F55,2)</f>
        <v>0</v>
      </c>
      <c r="H55" s="167"/>
      <c r="I55" s="168">
        <f>ROUND(E55*H55,2)</f>
        <v>0</v>
      </c>
      <c r="J55" s="167"/>
      <c r="K55" s="168">
        <f>ROUND(E55*J55,2)</f>
        <v>0</v>
      </c>
      <c r="L55" s="168">
        <v>21</v>
      </c>
      <c r="M55" s="168">
        <f>G55*(1+L55/100)</f>
        <v>0</v>
      </c>
      <c r="N55" s="160">
        <v>5.8999999999999999E-3</v>
      </c>
      <c r="O55" s="160">
        <f>ROUND(E55*N55,5)</f>
        <v>7.6700000000000004E-2</v>
      </c>
      <c r="P55" s="160">
        <v>0</v>
      </c>
      <c r="Q55" s="160">
        <f>ROUND(E55*P55,5)</f>
        <v>0</v>
      </c>
      <c r="R55" s="160"/>
      <c r="S55" s="160"/>
      <c r="T55" s="161">
        <v>0.13</v>
      </c>
      <c r="U55" s="160">
        <f>ROUND(E55*T55,2)</f>
        <v>1.69</v>
      </c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103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x14ac:dyDescent="0.2">
      <c r="A56" s="152" t="s">
        <v>98</v>
      </c>
      <c r="B56" s="158" t="s">
        <v>57</v>
      </c>
      <c r="C56" s="189" t="s">
        <v>58</v>
      </c>
      <c r="D56" s="162"/>
      <c r="E56" s="166"/>
      <c r="F56" s="169"/>
      <c r="G56" s="169">
        <f>SUMIF(AE57:AE63,"&lt;&gt;NOR",G57:G63)</f>
        <v>0</v>
      </c>
      <c r="H56" s="169"/>
      <c r="I56" s="169">
        <f>SUM(I57:I63)</f>
        <v>0</v>
      </c>
      <c r="J56" s="169"/>
      <c r="K56" s="169">
        <f>SUM(K57:K63)</f>
        <v>0</v>
      </c>
      <c r="L56" s="169"/>
      <c r="M56" s="169">
        <f>SUM(M57:M63)</f>
        <v>0</v>
      </c>
      <c r="N56" s="163"/>
      <c r="O56" s="163">
        <f>SUM(O57:O63)</f>
        <v>14.593809999999996</v>
      </c>
      <c r="P56" s="163"/>
      <c r="Q56" s="163">
        <f>SUM(Q57:Q63)</f>
        <v>0</v>
      </c>
      <c r="R56" s="163"/>
      <c r="S56" s="163"/>
      <c r="T56" s="164"/>
      <c r="U56" s="163">
        <f>SUM(U57:U63)</f>
        <v>8.6900000000000013</v>
      </c>
      <c r="AE56" t="s">
        <v>99</v>
      </c>
    </row>
    <row r="57" spans="1:60" outlineLevel="1" x14ac:dyDescent="0.2">
      <c r="A57" s="151">
        <v>46</v>
      </c>
      <c r="B57" s="157" t="s">
        <v>196</v>
      </c>
      <c r="C57" s="188" t="s">
        <v>197</v>
      </c>
      <c r="D57" s="159" t="s">
        <v>126</v>
      </c>
      <c r="E57" s="165">
        <v>1.07</v>
      </c>
      <c r="F57" s="167"/>
      <c r="G57" s="168">
        <f t="shared" ref="G57:G63" si="14">ROUND(E57*F57,2)</f>
        <v>0</v>
      </c>
      <c r="H57" s="167"/>
      <c r="I57" s="168">
        <f t="shared" ref="I57:I63" si="15">ROUND(E57*H57,2)</f>
        <v>0</v>
      </c>
      <c r="J57" s="167"/>
      <c r="K57" s="168">
        <f t="shared" ref="K57:K63" si="16">ROUND(E57*J57,2)</f>
        <v>0</v>
      </c>
      <c r="L57" s="168">
        <v>21</v>
      </c>
      <c r="M57" s="168">
        <f t="shared" ref="M57:M63" si="17">G57*(1+L57/100)</f>
        <v>0</v>
      </c>
      <c r="N57" s="160">
        <v>1.8907700000000001</v>
      </c>
      <c r="O57" s="160">
        <f t="shared" ref="O57:O63" si="18">ROUND(E57*N57,5)</f>
        <v>2.02312</v>
      </c>
      <c r="P57" s="160">
        <v>0</v>
      </c>
      <c r="Q57" s="160">
        <f t="shared" ref="Q57:Q63" si="19">ROUND(E57*P57,5)</f>
        <v>0</v>
      </c>
      <c r="R57" s="160"/>
      <c r="S57" s="160"/>
      <c r="T57" s="161">
        <v>1.32</v>
      </c>
      <c r="U57" s="160">
        <f t="shared" ref="U57:U63" si="20">ROUND(E57*T57,2)</f>
        <v>1.41</v>
      </c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103</v>
      </c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51">
        <v>47</v>
      </c>
      <c r="B58" s="157" t="s">
        <v>198</v>
      </c>
      <c r="C58" s="188" t="s">
        <v>199</v>
      </c>
      <c r="D58" s="159" t="s">
        <v>102</v>
      </c>
      <c r="E58" s="165">
        <v>37.32</v>
      </c>
      <c r="F58" s="167"/>
      <c r="G58" s="168">
        <f t="shared" si="14"/>
        <v>0</v>
      </c>
      <c r="H58" s="167"/>
      <c r="I58" s="168">
        <f t="shared" si="15"/>
        <v>0</v>
      </c>
      <c r="J58" s="167"/>
      <c r="K58" s="168">
        <f t="shared" si="16"/>
        <v>0</v>
      </c>
      <c r="L58" s="168">
        <v>21</v>
      </c>
      <c r="M58" s="168">
        <f t="shared" si="17"/>
        <v>0</v>
      </c>
      <c r="N58" s="160">
        <v>0.20200000000000001</v>
      </c>
      <c r="O58" s="160">
        <f t="shared" si="18"/>
        <v>7.53864</v>
      </c>
      <c r="P58" s="160">
        <v>0</v>
      </c>
      <c r="Q58" s="160">
        <f t="shared" si="19"/>
        <v>0</v>
      </c>
      <c r="R58" s="160"/>
      <c r="S58" s="160"/>
      <c r="T58" s="161">
        <v>0.1</v>
      </c>
      <c r="U58" s="160">
        <f t="shared" si="20"/>
        <v>3.73</v>
      </c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103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1">
        <v>48</v>
      </c>
      <c r="B59" s="157" t="s">
        <v>200</v>
      </c>
      <c r="C59" s="188" t="s">
        <v>201</v>
      </c>
      <c r="D59" s="159" t="s">
        <v>102</v>
      </c>
      <c r="E59" s="165">
        <v>186.6</v>
      </c>
      <c r="F59" s="167"/>
      <c r="G59" s="168">
        <f t="shared" si="14"/>
        <v>0</v>
      </c>
      <c r="H59" s="167"/>
      <c r="I59" s="168">
        <f t="shared" si="15"/>
        <v>0</v>
      </c>
      <c r="J59" s="167"/>
      <c r="K59" s="168">
        <f t="shared" si="16"/>
        <v>0</v>
      </c>
      <c r="L59" s="168">
        <v>21</v>
      </c>
      <c r="M59" s="168">
        <f t="shared" si="17"/>
        <v>0</v>
      </c>
      <c r="N59" s="160">
        <v>2.5250000000000002E-2</v>
      </c>
      <c r="O59" s="160">
        <f t="shared" si="18"/>
        <v>4.7116499999999997</v>
      </c>
      <c r="P59" s="160">
        <v>0</v>
      </c>
      <c r="Q59" s="160">
        <f t="shared" si="19"/>
        <v>0</v>
      </c>
      <c r="R59" s="160"/>
      <c r="S59" s="160"/>
      <c r="T59" s="161">
        <v>0.01</v>
      </c>
      <c r="U59" s="160">
        <f t="shared" si="20"/>
        <v>1.87</v>
      </c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103</v>
      </c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1" x14ac:dyDescent="0.2">
      <c r="A60" s="151">
        <v>49</v>
      </c>
      <c r="B60" s="157" t="s">
        <v>202</v>
      </c>
      <c r="C60" s="188" t="s">
        <v>203</v>
      </c>
      <c r="D60" s="159" t="s">
        <v>106</v>
      </c>
      <c r="E60" s="165">
        <v>8</v>
      </c>
      <c r="F60" s="167"/>
      <c r="G60" s="168">
        <f t="shared" si="14"/>
        <v>0</v>
      </c>
      <c r="H60" s="167"/>
      <c r="I60" s="168">
        <f t="shared" si="15"/>
        <v>0</v>
      </c>
      <c r="J60" s="167"/>
      <c r="K60" s="168">
        <f t="shared" si="16"/>
        <v>0</v>
      </c>
      <c r="L60" s="168">
        <v>21</v>
      </c>
      <c r="M60" s="168">
        <f t="shared" si="17"/>
        <v>0</v>
      </c>
      <c r="N60" s="160">
        <v>1.65E-3</v>
      </c>
      <c r="O60" s="160">
        <f t="shared" si="18"/>
        <v>1.32E-2</v>
      </c>
      <c r="P60" s="160">
        <v>0</v>
      </c>
      <c r="Q60" s="160">
        <f t="shared" si="19"/>
        <v>0</v>
      </c>
      <c r="R60" s="160"/>
      <c r="S60" s="160"/>
      <c r="T60" s="161">
        <v>7.0000000000000007E-2</v>
      </c>
      <c r="U60" s="160">
        <f t="shared" si="20"/>
        <v>0.56000000000000005</v>
      </c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103</v>
      </c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1" x14ac:dyDescent="0.2">
      <c r="A61" s="151">
        <v>50</v>
      </c>
      <c r="B61" s="157" t="s">
        <v>204</v>
      </c>
      <c r="C61" s="188" t="s">
        <v>205</v>
      </c>
      <c r="D61" s="159" t="s">
        <v>106</v>
      </c>
      <c r="E61" s="165">
        <v>2</v>
      </c>
      <c r="F61" s="167"/>
      <c r="G61" s="168">
        <f t="shared" si="14"/>
        <v>0</v>
      </c>
      <c r="H61" s="167"/>
      <c r="I61" s="168">
        <f t="shared" si="15"/>
        <v>0</v>
      </c>
      <c r="J61" s="167"/>
      <c r="K61" s="168">
        <f t="shared" si="16"/>
        <v>0</v>
      </c>
      <c r="L61" s="168">
        <v>21</v>
      </c>
      <c r="M61" s="168">
        <f t="shared" si="17"/>
        <v>0</v>
      </c>
      <c r="N61" s="160">
        <v>6.6E-3</v>
      </c>
      <c r="O61" s="160">
        <f t="shared" si="18"/>
        <v>1.32E-2</v>
      </c>
      <c r="P61" s="160">
        <v>0</v>
      </c>
      <c r="Q61" s="160">
        <f t="shared" si="19"/>
        <v>0</v>
      </c>
      <c r="R61" s="160"/>
      <c r="S61" s="160"/>
      <c r="T61" s="161">
        <v>0.56000000000000005</v>
      </c>
      <c r="U61" s="160">
        <f t="shared" si="20"/>
        <v>1.1200000000000001</v>
      </c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103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1">
        <v>51</v>
      </c>
      <c r="B62" s="157" t="s">
        <v>206</v>
      </c>
      <c r="C62" s="188" t="s">
        <v>207</v>
      </c>
      <c r="D62" s="159" t="s">
        <v>106</v>
      </c>
      <c r="E62" s="165">
        <v>4</v>
      </c>
      <c r="F62" s="167"/>
      <c r="G62" s="168">
        <f t="shared" si="14"/>
        <v>0</v>
      </c>
      <c r="H62" s="167"/>
      <c r="I62" s="168">
        <f t="shared" si="15"/>
        <v>0</v>
      </c>
      <c r="J62" s="167"/>
      <c r="K62" s="168">
        <f t="shared" si="16"/>
        <v>0</v>
      </c>
      <c r="L62" s="168">
        <v>21</v>
      </c>
      <c r="M62" s="168">
        <f t="shared" si="17"/>
        <v>0</v>
      </c>
      <c r="N62" s="160">
        <v>2.1999999999999999E-2</v>
      </c>
      <c r="O62" s="160">
        <f t="shared" si="18"/>
        <v>8.7999999999999995E-2</v>
      </c>
      <c r="P62" s="160">
        <v>0</v>
      </c>
      <c r="Q62" s="160">
        <f t="shared" si="19"/>
        <v>0</v>
      </c>
      <c r="R62" s="160"/>
      <c r="S62" s="160"/>
      <c r="T62" s="161">
        <v>0</v>
      </c>
      <c r="U62" s="160">
        <f t="shared" si="20"/>
        <v>0</v>
      </c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174</v>
      </c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1">
        <v>52</v>
      </c>
      <c r="B63" s="157" t="s">
        <v>208</v>
      </c>
      <c r="C63" s="188" t="s">
        <v>209</v>
      </c>
      <c r="D63" s="159" t="s">
        <v>106</v>
      </c>
      <c r="E63" s="165">
        <v>2</v>
      </c>
      <c r="F63" s="167"/>
      <c r="G63" s="168">
        <f t="shared" si="14"/>
        <v>0</v>
      </c>
      <c r="H63" s="167"/>
      <c r="I63" s="168">
        <f t="shared" si="15"/>
        <v>0</v>
      </c>
      <c r="J63" s="167"/>
      <c r="K63" s="168">
        <f t="shared" si="16"/>
        <v>0</v>
      </c>
      <c r="L63" s="168">
        <v>21</v>
      </c>
      <c r="M63" s="168">
        <f t="shared" si="17"/>
        <v>0</v>
      </c>
      <c r="N63" s="160">
        <v>0.10299999999999999</v>
      </c>
      <c r="O63" s="160">
        <f t="shared" si="18"/>
        <v>0.20599999999999999</v>
      </c>
      <c r="P63" s="160">
        <v>0</v>
      </c>
      <c r="Q63" s="160">
        <f t="shared" si="19"/>
        <v>0</v>
      </c>
      <c r="R63" s="160"/>
      <c r="S63" s="160"/>
      <c r="T63" s="161">
        <v>0</v>
      </c>
      <c r="U63" s="160">
        <f t="shared" si="20"/>
        <v>0</v>
      </c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174</v>
      </c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x14ac:dyDescent="0.2">
      <c r="A64" s="152" t="s">
        <v>98</v>
      </c>
      <c r="B64" s="158" t="s">
        <v>59</v>
      </c>
      <c r="C64" s="189" t="s">
        <v>60</v>
      </c>
      <c r="D64" s="162"/>
      <c r="E64" s="166"/>
      <c r="F64" s="169"/>
      <c r="G64" s="169">
        <f>SUMIF(AE65:AE71,"&lt;&gt;NOR",G65:G71)</f>
        <v>0</v>
      </c>
      <c r="H64" s="169"/>
      <c r="I64" s="169">
        <f>SUM(I65:I71)</f>
        <v>0</v>
      </c>
      <c r="J64" s="169"/>
      <c r="K64" s="169">
        <f>SUM(K65:K71)</f>
        <v>0</v>
      </c>
      <c r="L64" s="169"/>
      <c r="M64" s="169">
        <f>SUM(M65:M71)</f>
        <v>0</v>
      </c>
      <c r="N64" s="163"/>
      <c r="O64" s="163">
        <f>SUM(O65:O71)</f>
        <v>122.93754999999999</v>
      </c>
      <c r="P64" s="163"/>
      <c r="Q64" s="163">
        <f>SUM(Q65:Q71)</f>
        <v>0</v>
      </c>
      <c r="R64" s="163"/>
      <c r="S64" s="163"/>
      <c r="T64" s="164"/>
      <c r="U64" s="163">
        <f>SUM(U65:U71)</f>
        <v>126.54</v>
      </c>
      <c r="AE64" t="s">
        <v>99</v>
      </c>
    </row>
    <row r="65" spans="1:60" ht="22.5" outlineLevel="1" x14ac:dyDescent="0.2">
      <c r="A65" s="151">
        <v>53</v>
      </c>
      <c r="B65" s="157" t="s">
        <v>210</v>
      </c>
      <c r="C65" s="188" t="s">
        <v>211</v>
      </c>
      <c r="D65" s="159" t="s">
        <v>102</v>
      </c>
      <c r="E65" s="165">
        <v>189.77</v>
      </c>
      <c r="F65" s="167"/>
      <c r="G65" s="168">
        <f t="shared" ref="G65:G71" si="21">ROUND(E65*F65,2)</f>
        <v>0</v>
      </c>
      <c r="H65" s="167"/>
      <c r="I65" s="168">
        <f t="shared" ref="I65:I71" si="22">ROUND(E65*H65,2)</f>
        <v>0</v>
      </c>
      <c r="J65" s="167"/>
      <c r="K65" s="168">
        <f t="shared" ref="K65:K71" si="23">ROUND(E65*J65,2)</f>
        <v>0</v>
      </c>
      <c r="L65" s="168">
        <v>21</v>
      </c>
      <c r="M65" s="168">
        <f t="shared" ref="M65:M71" si="24">G65*(1+L65/100)</f>
        <v>0</v>
      </c>
      <c r="N65" s="160">
        <v>0.27994000000000002</v>
      </c>
      <c r="O65" s="160">
        <f t="shared" ref="O65:O71" si="25">ROUND(E65*N65,5)</f>
        <v>53.124209999999998</v>
      </c>
      <c r="P65" s="160">
        <v>0</v>
      </c>
      <c r="Q65" s="160">
        <f t="shared" ref="Q65:Q71" si="26">ROUND(E65*P65,5)</f>
        <v>0</v>
      </c>
      <c r="R65" s="160"/>
      <c r="S65" s="160"/>
      <c r="T65" s="161">
        <v>0.03</v>
      </c>
      <c r="U65" s="160">
        <f t="shared" ref="U65:U71" si="27">ROUND(E65*T65,2)</f>
        <v>5.69</v>
      </c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103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ht="22.5" outlineLevel="1" x14ac:dyDescent="0.2">
      <c r="A66" s="151">
        <v>54</v>
      </c>
      <c r="B66" s="157" t="s">
        <v>212</v>
      </c>
      <c r="C66" s="188" t="s">
        <v>213</v>
      </c>
      <c r="D66" s="159" t="s">
        <v>102</v>
      </c>
      <c r="E66" s="165">
        <v>75.58</v>
      </c>
      <c r="F66" s="167"/>
      <c r="G66" s="168">
        <f t="shared" si="21"/>
        <v>0</v>
      </c>
      <c r="H66" s="167"/>
      <c r="I66" s="168">
        <f t="shared" si="22"/>
        <v>0</v>
      </c>
      <c r="J66" s="167"/>
      <c r="K66" s="168">
        <f t="shared" si="23"/>
        <v>0</v>
      </c>
      <c r="L66" s="168">
        <v>21</v>
      </c>
      <c r="M66" s="168">
        <f t="shared" si="24"/>
        <v>0</v>
      </c>
      <c r="N66" s="160">
        <v>0.37080000000000002</v>
      </c>
      <c r="O66" s="160">
        <f t="shared" si="25"/>
        <v>28.02506</v>
      </c>
      <c r="P66" s="160">
        <v>0</v>
      </c>
      <c r="Q66" s="160">
        <f t="shared" si="26"/>
        <v>0</v>
      </c>
      <c r="R66" s="160"/>
      <c r="S66" s="160"/>
      <c r="T66" s="161">
        <v>0.03</v>
      </c>
      <c r="U66" s="160">
        <f t="shared" si="27"/>
        <v>2.27</v>
      </c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103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1">
        <v>55</v>
      </c>
      <c r="B67" s="157" t="s">
        <v>214</v>
      </c>
      <c r="C67" s="188" t="s">
        <v>215</v>
      </c>
      <c r="D67" s="159" t="s">
        <v>126</v>
      </c>
      <c r="E67" s="165">
        <v>15.6</v>
      </c>
      <c r="F67" s="167"/>
      <c r="G67" s="168">
        <f t="shared" si="21"/>
        <v>0</v>
      </c>
      <c r="H67" s="167"/>
      <c r="I67" s="168">
        <f t="shared" si="22"/>
        <v>0</v>
      </c>
      <c r="J67" s="167"/>
      <c r="K67" s="168">
        <f t="shared" si="23"/>
        <v>0</v>
      </c>
      <c r="L67" s="168">
        <v>21</v>
      </c>
      <c r="M67" s="168">
        <f t="shared" si="24"/>
        <v>0</v>
      </c>
      <c r="N67" s="160">
        <v>0</v>
      </c>
      <c r="O67" s="160">
        <f t="shared" si="25"/>
        <v>0</v>
      </c>
      <c r="P67" s="160">
        <v>0</v>
      </c>
      <c r="Q67" s="160">
        <f t="shared" si="26"/>
        <v>0</v>
      </c>
      <c r="R67" s="160"/>
      <c r="S67" s="160"/>
      <c r="T67" s="161">
        <v>0.96</v>
      </c>
      <c r="U67" s="160">
        <f t="shared" si="27"/>
        <v>14.98</v>
      </c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103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2.5" outlineLevel="1" x14ac:dyDescent="0.2">
      <c r="A68" s="151">
        <v>56</v>
      </c>
      <c r="B68" s="157" t="s">
        <v>216</v>
      </c>
      <c r="C68" s="188" t="s">
        <v>217</v>
      </c>
      <c r="D68" s="159" t="s">
        <v>102</v>
      </c>
      <c r="E68" s="165">
        <v>114.19</v>
      </c>
      <c r="F68" s="167"/>
      <c r="G68" s="168">
        <f t="shared" si="21"/>
        <v>0</v>
      </c>
      <c r="H68" s="167"/>
      <c r="I68" s="168">
        <f t="shared" si="22"/>
        <v>0</v>
      </c>
      <c r="J68" s="167"/>
      <c r="K68" s="168">
        <f t="shared" si="23"/>
        <v>0</v>
      </c>
      <c r="L68" s="168">
        <v>21</v>
      </c>
      <c r="M68" s="168">
        <f t="shared" si="24"/>
        <v>0</v>
      </c>
      <c r="N68" s="160">
        <v>7.3899999999999993E-2</v>
      </c>
      <c r="O68" s="160">
        <f t="shared" si="25"/>
        <v>8.4386399999999995</v>
      </c>
      <c r="P68" s="160">
        <v>0</v>
      </c>
      <c r="Q68" s="160">
        <f t="shared" si="26"/>
        <v>0</v>
      </c>
      <c r="R68" s="160"/>
      <c r="S68" s="160"/>
      <c r="T68" s="161">
        <v>0.53</v>
      </c>
      <c r="U68" s="160">
        <f t="shared" si="27"/>
        <v>60.52</v>
      </c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103</v>
      </c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ht="22.5" outlineLevel="1" x14ac:dyDescent="0.2">
      <c r="A69" s="151">
        <v>57</v>
      </c>
      <c r="B69" s="157" t="s">
        <v>218</v>
      </c>
      <c r="C69" s="188" t="s">
        <v>219</v>
      </c>
      <c r="D69" s="159" t="s">
        <v>102</v>
      </c>
      <c r="E69" s="165">
        <v>75.58</v>
      </c>
      <c r="F69" s="167"/>
      <c r="G69" s="168">
        <f t="shared" si="21"/>
        <v>0</v>
      </c>
      <c r="H69" s="167"/>
      <c r="I69" s="168">
        <f t="shared" si="22"/>
        <v>0</v>
      </c>
      <c r="J69" s="167"/>
      <c r="K69" s="168">
        <f t="shared" si="23"/>
        <v>0</v>
      </c>
      <c r="L69" s="168">
        <v>21</v>
      </c>
      <c r="M69" s="168">
        <f t="shared" si="24"/>
        <v>0</v>
      </c>
      <c r="N69" s="160">
        <v>7.3899999999999993E-2</v>
      </c>
      <c r="O69" s="160">
        <f t="shared" si="25"/>
        <v>5.5853599999999997</v>
      </c>
      <c r="P69" s="160">
        <v>0</v>
      </c>
      <c r="Q69" s="160">
        <f t="shared" si="26"/>
        <v>0</v>
      </c>
      <c r="R69" s="160"/>
      <c r="S69" s="160"/>
      <c r="T69" s="161">
        <v>0.56999999999999995</v>
      </c>
      <c r="U69" s="160">
        <f t="shared" si="27"/>
        <v>43.08</v>
      </c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103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1">
        <v>58</v>
      </c>
      <c r="B70" s="157" t="s">
        <v>220</v>
      </c>
      <c r="C70" s="188" t="s">
        <v>221</v>
      </c>
      <c r="D70" s="159" t="s">
        <v>102</v>
      </c>
      <c r="E70" s="165">
        <v>114.19</v>
      </c>
      <c r="F70" s="167"/>
      <c r="G70" s="168">
        <f t="shared" si="21"/>
        <v>0</v>
      </c>
      <c r="H70" s="167"/>
      <c r="I70" s="168">
        <f t="shared" si="22"/>
        <v>0</v>
      </c>
      <c r="J70" s="167"/>
      <c r="K70" s="168">
        <f t="shared" si="23"/>
        <v>0</v>
      </c>
      <c r="L70" s="168">
        <v>21</v>
      </c>
      <c r="M70" s="168">
        <f t="shared" si="24"/>
        <v>0</v>
      </c>
      <c r="N70" s="160">
        <v>0.129</v>
      </c>
      <c r="O70" s="160">
        <f t="shared" si="25"/>
        <v>14.730510000000001</v>
      </c>
      <c r="P70" s="160">
        <v>0</v>
      </c>
      <c r="Q70" s="160">
        <f t="shared" si="26"/>
        <v>0</v>
      </c>
      <c r="R70" s="160"/>
      <c r="S70" s="160"/>
      <c r="T70" s="161">
        <v>0</v>
      </c>
      <c r="U70" s="160">
        <f t="shared" si="27"/>
        <v>0</v>
      </c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174</v>
      </c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1">
        <v>59</v>
      </c>
      <c r="B71" s="157" t="s">
        <v>222</v>
      </c>
      <c r="C71" s="188" t="s">
        <v>223</v>
      </c>
      <c r="D71" s="159" t="s">
        <v>102</v>
      </c>
      <c r="E71" s="165">
        <v>75.58</v>
      </c>
      <c r="F71" s="167"/>
      <c r="G71" s="168">
        <f t="shared" si="21"/>
        <v>0</v>
      </c>
      <c r="H71" s="167"/>
      <c r="I71" s="168">
        <f t="shared" si="22"/>
        <v>0</v>
      </c>
      <c r="J71" s="167"/>
      <c r="K71" s="168">
        <f t="shared" si="23"/>
        <v>0</v>
      </c>
      <c r="L71" s="168">
        <v>21</v>
      </c>
      <c r="M71" s="168">
        <f t="shared" si="24"/>
        <v>0</v>
      </c>
      <c r="N71" s="160">
        <v>0.17244999999999999</v>
      </c>
      <c r="O71" s="160">
        <f t="shared" si="25"/>
        <v>13.033770000000001</v>
      </c>
      <c r="P71" s="160">
        <v>0</v>
      </c>
      <c r="Q71" s="160">
        <f t="shared" si="26"/>
        <v>0</v>
      </c>
      <c r="R71" s="160"/>
      <c r="S71" s="160"/>
      <c r="T71" s="161">
        <v>0</v>
      </c>
      <c r="U71" s="160">
        <f t="shared" si="27"/>
        <v>0</v>
      </c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174</v>
      </c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x14ac:dyDescent="0.2">
      <c r="A72" s="152" t="s">
        <v>98</v>
      </c>
      <c r="B72" s="158" t="s">
        <v>61</v>
      </c>
      <c r="C72" s="189" t="s">
        <v>62</v>
      </c>
      <c r="D72" s="162"/>
      <c r="E72" s="166"/>
      <c r="F72" s="169"/>
      <c r="G72" s="169">
        <f>SUMIF(AE73:AE89,"&lt;&gt;NOR",G73:G89)</f>
        <v>0</v>
      </c>
      <c r="H72" s="169"/>
      <c r="I72" s="169">
        <f>SUM(I73:I89)</f>
        <v>0</v>
      </c>
      <c r="J72" s="169"/>
      <c r="K72" s="169">
        <f>SUM(K73:K89)</f>
        <v>0</v>
      </c>
      <c r="L72" s="169"/>
      <c r="M72" s="169">
        <f>SUM(M73:M89)</f>
        <v>0</v>
      </c>
      <c r="N72" s="163"/>
      <c r="O72" s="163">
        <f>SUM(O73:O89)</f>
        <v>8.6751699999999996</v>
      </c>
      <c r="P72" s="163"/>
      <c r="Q72" s="163">
        <f>SUM(Q73:Q89)</f>
        <v>0</v>
      </c>
      <c r="R72" s="163"/>
      <c r="S72" s="163"/>
      <c r="T72" s="164"/>
      <c r="U72" s="163">
        <f>SUM(U73:U89)</f>
        <v>27.36</v>
      </c>
      <c r="AE72" t="s">
        <v>99</v>
      </c>
    </row>
    <row r="73" spans="1:60" ht="22.5" outlineLevel="1" x14ac:dyDescent="0.2">
      <c r="A73" s="151">
        <v>60</v>
      </c>
      <c r="B73" s="157" t="s">
        <v>224</v>
      </c>
      <c r="C73" s="188" t="s">
        <v>225</v>
      </c>
      <c r="D73" s="159" t="s">
        <v>121</v>
      </c>
      <c r="E73" s="165">
        <v>7.5</v>
      </c>
      <c r="F73" s="167"/>
      <c r="G73" s="168">
        <f t="shared" ref="G73:G89" si="28">ROUND(E73*F73,2)</f>
        <v>0</v>
      </c>
      <c r="H73" s="167"/>
      <c r="I73" s="168">
        <f t="shared" ref="I73:I89" si="29">ROUND(E73*H73,2)</f>
        <v>0</v>
      </c>
      <c r="J73" s="167"/>
      <c r="K73" s="168">
        <f t="shared" ref="K73:K89" si="30">ROUND(E73*J73,2)</f>
        <v>0</v>
      </c>
      <c r="L73" s="168">
        <v>21</v>
      </c>
      <c r="M73" s="168">
        <f t="shared" ref="M73:M89" si="31">G73*(1+L73/100)</f>
        <v>0</v>
      </c>
      <c r="N73" s="160">
        <v>0</v>
      </c>
      <c r="O73" s="160">
        <f t="shared" ref="O73:O89" si="32">ROUND(E73*N73,5)</f>
        <v>0</v>
      </c>
      <c r="P73" s="160">
        <v>0</v>
      </c>
      <c r="Q73" s="160">
        <f t="shared" ref="Q73:Q89" si="33">ROUND(E73*P73,5)</f>
        <v>0</v>
      </c>
      <c r="R73" s="160"/>
      <c r="S73" s="160"/>
      <c r="T73" s="161">
        <v>7.0000000000000007E-2</v>
      </c>
      <c r="U73" s="160">
        <f t="shared" ref="U73:U89" si="34">ROUND(E73*T73,2)</f>
        <v>0.53</v>
      </c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103</v>
      </c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1">
        <v>61</v>
      </c>
      <c r="B74" s="157" t="s">
        <v>226</v>
      </c>
      <c r="C74" s="188" t="s">
        <v>227</v>
      </c>
      <c r="D74" s="159" t="s">
        <v>106</v>
      </c>
      <c r="E74" s="165">
        <v>2</v>
      </c>
      <c r="F74" s="167"/>
      <c r="G74" s="168">
        <f t="shared" si="28"/>
        <v>0</v>
      </c>
      <c r="H74" s="167"/>
      <c r="I74" s="168">
        <f t="shared" si="29"/>
        <v>0</v>
      </c>
      <c r="J74" s="167"/>
      <c r="K74" s="168">
        <f t="shared" si="30"/>
        <v>0</v>
      </c>
      <c r="L74" s="168">
        <v>21</v>
      </c>
      <c r="M74" s="168">
        <f t="shared" si="31"/>
        <v>0</v>
      </c>
      <c r="N74" s="160">
        <v>2.7299999999999998E-3</v>
      </c>
      <c r="O74" s="160">
        <f t="shared" si="32"/>
        <v>5.4599999999999996E-3</v>
      </c>
      <c r="P74" s="160">
        <v>0</v>
      </c>
      <c r="Q74" s="160">
        <f t="shared" si="33"/>
        <v>0</v>
      </c>
      <c r="R74" s="160"/>
      <c r="S74" s="160"/>
      <c r="T74" s="161">
        <v>1.52</v>
      </c>
      <c r="U74" s="160">
        <f t="shared" si="34"/>
        <v>3.04</v>
      </c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103</v>
      </c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ht="22.5" outlineLevel="1" x14ac:dyDescent="0.2">
      <c r="A75" s="151">
        <v>62</v>
      </c>
      <c r="B75" s="157" t="s">
        <v>228</v>
      </c>
      <c r="C75" s="188" t="s">
        <v>229</v>
      </c>
      <c r="D75" s="159" t="s">
        <v>106</v>
      </c>
      <c r="E75" s="165">
        <v>8</v>
      </c>
      <c r="F75" s="167"/>
      <c r="G75" s="168">
        <f t="shared" si="28"/>
        <v>0</v>
      </c>
      <c r="H75" s="167"/>
      <c r="I75" s="168">
        <f t="shared" si="29"/>
        <v>0</v>
      </c>
      <c r="J75" s="167"/>
      <c r="K75" s="168">
        <f t="shared" si="30"/>
        <v>0</v>
      </c>
      <c r="L75" s="168">
        <v>21</v>
      </c>
      <c r="M75" s="168">
        <f t="shared" si="31"/>
        <v>0</v>
      </c>
      <c r="N75" s="160">
        <v>1.0000000000000001E-5</v>
      </c>
      <c r="O75" s="160">
        <f t="shared" si="32"/>
        <v>8.0000000000000007E-5</v>
      </c>
      <c r="P75" s="160">
        <v>0</v>
      </c>
      <c r="Q75" s="160">
        <f t="shared" si="33"/>
        <v>0</v>
      </c>
      <c r="R75" s="160"/>
      <c r="S75" s="160"/>
      <c r="T75" s="161">
        <v>0.18</v>
      </c>
      <c r="U75" s="160">
        <f t="shared" si="34"/>
        <v>1.44</v>
      </c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103</v>
      </c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2.5" outlineLevel="1" x14ac:dyDescent="0.2">
      <c r="A76" s="151">
        <v>63</v>
      </c>
      <c r="B76" s="157" t="s">
        <v>230</v>
      </c>
      <c r="C76" s="188" t="s">
        <v>231</v>
      </c>
      <c r="D76" s="159" t="s">
        <v>106</v>
      </c>
      <c r="E76" s="165">
        <v>2</v>
      </c>
      <c r="F76" s="167"/>
      <c r="G76" s="168">
        <f t="shared" si="28"/>
        <v>0</v>
      </c>
      <c r="H76" s="167"/>
      <c r="I76" s="168">
        <f t="shared" si="29"/>
        <v>0</v>
      </c>
      <c r="J76" s="167"/>
      <c r="K76" s="168">
        <f t="shared" si="30"/>
        <v>0</v>
      </c>
      <c r="L76" s="168">
        <v>21</v>
      </c>
      <c r="M76" s="168">
        <f t="shared" si="31"/>
        <v>0</v>
      </c>
      <c r="N76" s="160">
        <v>0.34089999999999998</v>
      </c>
      <c r="O76" s="160">
        <f t="shared" si="32"/>
        <v>0.68179999999999996</v>
      </c>
      <c r="P76" s="160">
        <v>0</v>
      </c>
      <c r="Q76" s="160">
        <f t="shared" si="33"/>
        <v>0</v>
      </c>
      <c r="R76" s="160"/>
      <c r="S76" s="160"/>
      <c r="T76" s="161">
        <v>4.2</v>
      </c>
      <c r="U76" s="160">
        <f t="shared" si="34"/>
        <v>8.4</v>
      </c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103</v>
      </c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51">
        <v>64</v>
      </c>
      <c r="B77" s="157" t="s">
        <v>232</v>
      </c>
      <c r="C77" s="188" t="s">
        <v>233</v>
      </c>
      <c r="D77" s="159" t="s">
        <v>106</v>
      </c>
      <c r="E77" s="165">
        <v>2</v>
      </c>
      <c r="F77" s="167"/>
      <c r="G77" s="168">
        <f t="shared" si="28"/>
        <v>0</v>
      </c>
      <c r="H77" s="167"/>
      <c r="I77" s="168">
        <f t="shared" si="29"/>
        <v>0</v>
      </c>
      <c r="J77" s="167"/>
      <c r="K77" s="168">
        <f t="shared" si="30"/>
        <v>0</v>
      </c>
      <c r="L77" s="168">
        <v>21</v>
      </c>
      <c r="M77" s="168">
        <f t="shared" si="31"/>
        <v>0</v>
      </c>
      <c r="N77" s="160">
        <v>0.43093999999999999</v>
      </c>
      <c r="O77" s="160">
        <f t="shared" si="32"/>
        <v>0.86187999999999998</v>
      </c>
      <c r="P77" s="160">
        <v>0</v>
      </c>
      <c r="Q77" s="160">
        <f t="shared" si="33"/>
        <v>0</v>
      </c>
      <c r="R77" s="160"/>
      <c r="S77" s="160"/>
      <c r="T77" s="161">
        <v>3.82</v>
      </c>
      <c r="U77" s="160">
        <f t="shared" si="34"/>
        <v>7.64</v>
      </c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103</v>
      </c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1">
        <v>65</v>
      </c>
      <c r="B78" s="157" t="s">
        <v>234</v>
      </c>
      <c r="C78" s="188" t="s">
        <v>235</v>
      </c>
      <c r="D78" s="159" t="s">
        <v>106</v>
      </c>
      <c r="E78" s="165">
        <v>2</v>
      </c>
      <c r="F78" s="167"/>
      <c r="G78" s="168">
        <f t="shared" si="28"/>
        <v>0</v>
      </c>
      <c r="H78" s="167"/>
      <c r="I78" s="168">
        <f t="shared" si="29"/>
        <v>0</v>
      </c>
      <c r="J78" s="167"/>
      <c r="K78" s="168">
        <f t="shared" si="30"/>
        <v>0</v>
      </c>
      <c r="L78" s="168">
        <v>21</v>
      </c>
      <c r="M78" s="168">
        <f t="shared" si="31"/>
        <v>0</v>
      </c>
      <c r="N78" s="160">
        <v>9.3600000000000003E-3</v>
      </c>
      <c r="O78" s="160">
        <f t="shared" si="32"/>
        <v>1.8720000000000001E-2</v>
      </c>
      <c r="P78" s="160">
        <v>0</v>
      </c>
      <c r="Q78" s="160">
        <f t="shared" si="33"/>
        <v>0</v>
      </c>
      <c r="R78" s="160"/>
      <c r="S78" s="160"/>
      <c r="T78" s="161">
        <v>1.69</v>
      </c>
      <c r="U78" s="160">
        <f t="shared" si="34"/>
        <v>3.38</v>
      </c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103</v>
      </c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22.5" outlineLevel="1" x14ac:dyDescent="0.2">
      <c r="A79" s="151">
        <v>66</v>
      </c>
      <c r="B79" s="157" t="s">
        <v>236</v>
      </c>
      <c r="C79" s="188" t="s">
        <v>237</v>
      </c>
      <c r="D79" s="159" t="s">
        <v>126</v>
      </c>
      <c r="E79" s="165">
        <v>2.25</v>
      </c>
      <c r="F79" s="167"/>
      <c r="G79" s="168">
        <f t="shared" si="28"/>
        <v>0</v>
      </c>
      <c r="H79" s="167"/>
      <c r="I79" s="168">
        <f t="shared" si="29"/>
        <v>0</v>
      </c>
      <c r="J79" s="167"/>
      <c r="K79" s="168">
        <f t="shared" si="30"/>
        <v>0</v>
      </c>
      <c r="L79" s="168">
        <v>21</v>
      </c>
      <c r="M79" s="168">
        <f t="shared" si="31"/>
        <v>0</v>
      </c>
      <c r="N79" s="160">
        <v>2.5249999999999999</v>
      </c>
      <c r="O79" s="160">
        <f t="shared" si="32"/>
        <v>5.6812500000000004</v>
      </c>
      <c r="P79" s="160">
        <v>0</v>
      </c>
      <c r="Q79" s="160">
        <f t="shared" si="33"/>
        <v>0</v>
      </c>
      <c r="R79" s="160"/>
      <c r="S79" s="160"/>
      <c r="T79" s="161">
        <v>1.3</v>
      </c>
      <c r="U79" s="160">
        <f t="shared" si="34"/>
        <v>2.93</v>
      </c>
      <c r="V79" s="150"/>
      <c r="W79" s="150"/>
      <c r="X79" s="150"/>
      <c r="Y79" s="150"/>
      <c r="Z79" s="150"/>
      <c r="AA79" s="150"/>
      <c r="AB79" s="150"/>
      <c r="AC79" s="150"/>
      <c r="AD79" s="150"/>
      <c r="AE79" s="150" t="s">
        <v>103</v>
      </c>
      <c r="AF79" s="150"/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1">
        <v>67</v>
      </c>
      <c r="B80" s="157" t="s">
        <v>238</v>
      </c>
      <c r="C80" s="188" t="s">
        <v>239</v>
      </c>
      <c r="D80" s="159" t="s">
        <v>106</v>
      </c>
      <c r="E80" s="165">
        <v>2</v>
      </c>
      <c r="F80" s="167"/>
      <c r="G80" s="168">
        <f t="shared" si="28"/>
        <v>0</v>
      </c>
      <c r="H80" s="167"/>
      <c r="I80" s="168">
        <f t="shared" si="29"/>
        <v>0</v>
      </c>
      <c r="J80" s="167"/>
      <c r="K80" s="168">
        <f t="shared" si="30"/>
        <v>0</v>
      </c>
      <c r="L80" s="168">
        <v>21</v>
      </c>
      <c r="M80" s="168">
        <f t="shared" si="31"/>
        <v>0</v>
      </c>
      <c r="N80" s="160">
        <v>0</v>
      </c>
      <c r="O80" s="160">
        <f t="shared" si="32"/>
        <v>0</v>
      </c>
      <c r="P80" s="160">
        <v>0</v>
      </c>
      <c r="Q80" s="160">
        <f t="shared" si="33"/>
        <v>0</v>
      </c>
      <c r="R80" s="160"/>
      <c r="S80" s="160"/>
      <c r="T80" s="161">
        <v>0</v>
      </c>
      <c r="U80" s="160">
        <f t="shared" si="34"/>
        <v>0</v>
      </c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103</v>
      </c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22.5" outlineLevel="1" x14ac:dyDescent="0.2">
      <c r="A81" s="151">
        <v>68</v>
      </c>
      <c r="B81" s="157" t="s">
        <v>240</v>
      </c>
      <c r="C81" s="188" t="s">
        <v>241</v>
      </c>
      <c r="D81" s="159" t="s">
        <v>106</v>
      </c>
      <c r="E81" s="165">
        <v>2</v>
      </c>
      <c r="F81" s="167"/>
      <c r="G81" s="168">
        <f t="shared" si="28"/>
        <v>0</v>
      </c>
      <c r="H81" s="167"/>
      <c r="I81" s="168">
        <f t="shared" si="29"/>
        <v>0</v>
      </c>
      <c r="J81" s="167"/>
      <c r="K81" s="168">
        <f t="shared" si="30"/>
        <v>0</v>
      </c>
      <c r="L81" s="168">
        <v>21</v>
      </c>
      <c r="M81" s="168">
        <f t="shared" si="31"/>
        <v>0</v>
      </c>
      <c r="N81" s="160">
        <v>0</v>
      </c>
      <c r="O81" s="160">
        <f t="shared" si="32"/>
        <v>0</v>
      </c>
      <c r="P81" s="160">
        <v>0</v>
      </c>
      <c r="Q81" s="160">
        <f t="shared" si="33"/>
        <v>0</v>
      </c>
      <c r="R81" s="160"/>
      <c r="S81" s="160"/>
      <c r="T81" s="161">
        <v>0</v>
      </c>
      <c r="U81" s="160">
        <f t="shared" si="34"/>
        <v>0</v>
      </c>
      <c r="V81" s="150"/>
      <c r="W81" s="150"/>
      <c r="X81" s="150"/>
      <c r="Y81" s="150"/>
      <c r="Z81" s="150"/>
      <c r="AA81" s="150"/>
      <c r="AB81" s="150"/>
      <c r="AC81" s="150"/>
      <c r="AD81" s="150"/>
      <c r="AE81" s="150" t="s">
        <v>103</v>
      </c>
      <c r="AF81" s="150"/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2.5" outlineLevel="1" x14ac:dyDescent="0.2">
      <c r="A82" s="151">
        <v>69</v>
      </c>
      <c r="B82" s="157" t="s">
        <v>242</v>
      </c>
      <c r="C82" s="188" t="s">
        <v>243</v>
      </c>
      <c r="D82" s="159" t="s">
        <v>106</v>
      </c>
      <c r="E82" s="165">
        <v>2</v>
      </c>
      <c r="F82" s="167"/>
      <c r="G82" s="168">
        <f t="shared" si="28"/>
        <v>0</v>
      </c>
      <c r="H82" s="167"/>
      <c r="I82" s="168">
        <f t="shared" si="29"/>
        <v>0</v>
      </c>
      <c r="J82" s="167"/>
      <c r="K82" s="168">
        <f t="shared" si="30"/>
        <v>0</v>
      </c>
      <c r="L82" s="168">
        <v>21</v>
      </c>
      <c r="M82" s="168">
        <f t="shared" si="31"/>
        <v>0</v>
      </c>
      <c r="N82" s="160">
        <v>0.14399999999999999</v>
      </c>
      <c r="O82" s="160">
        <f t="shared" si="32"/>
        <v>0.28799999999999998</v>
      </c>
      <c r="P82" s="160">
        <v>0</v>
      </c>
      <c r="Q82" s="160">
        <f t="shared" si="33"/>
        <v>0</v>
      </c>
      <c r="R82" s="160"/>
      <c r="S82" s="160"/>
      <c r="T82" s="161">
        <v>0</v>
      </c>
      <c r="U82" s="160">
        <f t="shared" si="34"/>
        <v>0</v>
      </c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174</v>
      </c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51">
        <v>70</v>
      </c>
      <c r="B83" s="157" t="s">
        <v>244</v>
      </c>
      <c r="C83" s="188" t="s">
        <v>245</v>
      </c>
      <c r="D83" s="159" t="s">
        <v>106</v>
      </c>
      <c r="E83" s="165">
        <v>2</v>
      </c>
      <c r="F83" s="167"/>
      <c r="G83" s="168">
        <f t="shared" si="28"/>
        <v>0</v>
      </c>
      <c r="H83" s="167"/>
      <c r="I83" s="168">
        <f t="shared" si="29"/>
        <v>0</v>
      </c>
      <c r="J83" s="167"/>
      <c r="K83" s="168">
        <f t="shared" si="30"/>
        <v>0</v>
      </c>
      <c r="L83" s="168">
        <v>21</v>
      </c>
      <c r="M83" s="168">
        <f t="shared" si="31"/>
        <v>0</v>
      </c>
      <c r="N83" s="160">
        <v>0.17499999999999999</v>
      </c>
      <c r="O83" s="160">
        <f t="shared" si="32"/>
        <v>0.35</v>
      </c>
      <c r="P83" s="160">
        <v>0</v>
      </c>
      <c r="Q83" s="160">
        <f t="shared" si="33"/>
        <v>0</v>
      </c>
      <c r="R83" s="160"/>
      <c r="S83" s="160"/>
      <c r="T83" s="161">
        <v>0</v>
      </c>
      <c r="U83" s="160">
        <f t="shared" si="34"/>
        <v>0</v>
      </c>
      <c r="V83" s="150"/>
      <c r="W83" s="150"/>
      <c r="X83" s="150"/>
      <c r="Y83" s="150"/>
      <c r="Z83" s="150"/>
      <c r="AA83" s="150"/>
      <c r="AB83" s="150"/>
      <c r="AC83" s="150"/>
      <c r="AD83" s="150"/>
      <c r="AE83" s="150" t="s">
        <v>174</v>
      </c>
      <c r="AF83" s="150"/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22.5" outlineLevel="1" x14ac:dyDescent="0.2">
      <c r="A84" s="151">
        <v>71</v>
      </c>
      <c r="B84" s="157" t="s">
        <v>246</v>
      </c>
      <c r="C84" s="188" t="s">
        <v>247</v>
      </c>
      <c r="D84" s="159" t="s">
        <v>106</v>
      </c>
      <c r="E84" s="165">
        <v>2</v>
      </c>
      <c r="F84" s="167"/>
      <c r="G84" s="168">
        <f t="shared" si="28"/>
        <v>0</v>
      </c>
      <c r="H84" s="167"/>
      <c r="I84" s="168">
        <f t="shared" si="29"/>
        <v>0</v>
      </c>
      <c r="J84" s="167"/>
      <c r="K84" s="168">
        <f t="shared" si="30"/>
        <v>0</v>
      </c>
      <c r="L84" s="168">
        <v>21</v>
      </c>
      <c r="M84" s="168">
        <f t="shared" si="31"/>
        <v>0</v>
      </c>
      <c r="N84" s="160">
        <v>0.17</v>
      </c>
      <c r="O84" s="160">
        <f t="shared" si="32"/>
        <v>0.34</v>
      </c>
      <c r="P84" s="160">
        <v>0</v>
      </c>
      <c r="Q84" s="160">
        <f t="shared" si="33"/>
        <v>0</v>
      </c>
      <c r="R84" s="160"/>
      <c r="S84" s="160"/>
      <c r="T84" s="161">
        <v>0</v>
      </c>
      <c r="U84" s="160">
        <f t="shared" si="34"/>
        <v>0</v>
      </c>
      <c r="V84" s="150"/>
      <c r="W84" s="150"/>
      <c r="X84" s="150"/>
      <c r="Y84" s="150"/>
      <c r="Z84" s="150"/>
      <c r="AA84" s="150"/>
      <c r="AB84" s="150"/>
      <c r="AC84" s="150"/>
      <c r="AD84" s="150"/>
      <c r="AE84" s="150" t="s">
        <v>174</v>
      </c>
      <c r="AF84" s="150"/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outlineLevel="1" x14ac:dyDescent="0.2">
      <c r="A85" s="151">
        <v>72</v>
      </c>
      <c r="B85" s="157" t="s">
        <v>248</v>
      </c>
      <c r="C85" s="188" t="s">
        <v>249</v>
      </c>
      <c r="D85" s="159" t="s">
        <v>106</v>
      </c>
      <c r="E85" s="165">
        <v>2</v>
      </c>
      <c r="F85" s="167"/>
      <c r="G85" s="168">
        <f t="shared" si="28"/>
        <v>0</v>
      </c>
      <c r="H85" s="167"/>
      <c r="I85" s="168">
        <f t="shared" si="29"/>
        <v>0</v>
      </c>
      <c r="J85" s="167"/>
      <c r="K85" s="168">
        <f t="shared" si="30"/>
        <v>0</v>
      </c>
      <c r="L85" s="168">
        <v>21</v>
      </c>
      <c r="M85" s="168">
        <f t="shared" si="31"/>
        <v>0</v>
      </c>
      <c r="N85" s="160">
        <v>0.06</v>
      </c>
      <c r="O85" s="160">
        <f t="shared" si="32"/>
        <v>0.12</v>
      </c>
      <c r="P85" s="160">
        <v>0</v>
      </c>
      <c r="Q85" s="160">
        <f t="shared" si="33"/>
        <v>0</v>
      </c>
      <c r="R85" s="160"/>
      <c r="S85" s="160"/>
      <c r="T85" s="161">
        <v>0</v>
      </c>
      <c r="U85" s="160">
        <f t="shared" si="34"/>
        <v>0</v>
      </c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174</v>
      </c>
      <c r="AF85" s="150"/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2.5" outlineLevel="1" x14ac:dyDescent="0.2">
      <c r="A86" s="151">
        <v>73</v>
      </c>
      <c r="B86" s="157" t="s">
        <v>250</v>
      </c>
      <c r="C86" s="188" t="s">
        <v>251</v>
      </c>
      <c r="D86" s="159" t="s">
        <v>106</v>
      </c>
      <c r="E86" s="165">
        <v>2</v>
      </c>
      <c r="F86" s="167"/>
      <c r="G86" s="168">
        <f t="shared" si="28"/>
        <v>0</v>
      </c>
      <c r="H86" s="167"/>
      <c r="I86" s="168">
        <f t="shared" si="29"/>
        <v>0</v>
      </c>
      <c r="J86" s="167"/>
      <c r="K86" s="168">
        <f t="shared" si="30"/>
        <v>0</v>
      </c>
      <c r="L86" s="168">
        <v>21</v>
      </c>
      <c r="M86" s="168">
        <f t="shared" si="31"/>
        <v>0</v>
      </c>
      <c r="N86" s="160">
        <v>0.12</v>
      </c>
      <c r="O86" s="160">
        <f t="shared" si="32"/>
        <v>0.24</v>
      </c>
      <c r="P86" s="160">
        <v>0</v>
      </c>
      <c r="Q86" s="160">
        <f t="shared" si="33"/>
        <v>0</v>
      </c>
      <c r="R86" s="160"/>
      <c r="S86" s="160"/>
      <c r="T86" s="161">
        <v>0</v>
      </c>
      <c r="U86" s="160">
        <f t="shared" si="34"/>
        <v>0</v>
      </c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174</v>
      </c>
      <c r="AF86" s="150"/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 x14ac:dyDescent="0.2">
      <c r="A87" s="151">
        <v>74</v>
      </c>
      <c r="B87" s="157" t="s">
        <v>252</v>
      </c>
      <c r="C87" s="188" t="s">
        <v>253</v>
      </c>
      <c r="D87" s="159" t="s">
        <v>106</v>
      </c>
      <c r="E87" s="165">
        <v>7.5</v>
      </c>
      <c r="F87" s="167"/>
      <c r="G87" s="168">
        <f t="shared" si="28"/>
        <v>0</v>
      </c>
      <c r="H87" s="167"/>
      <c r="I87" s="168">
        <f t="shared" si="29"/>
        <v>0</v>
      </c>
      <c r="J87" s="167"/>
      <c r="K87" s="168">
        <f t="shared" si="30"/>
        <v>0</v>
      </c>
      <c r="L87" s="168">
        <v>21</v>
      </c>
      <c r="M87" s="168">
        <f t="shared" si="31"/>
        <v>0</v>
      </c>
      <c r="N87" s="160">
        <v>1.081E-2</v>
      </c>
      <c r="O87" s="160">
        <f t="shared" si="32"/>
        <v>8.1079999999999999E-2</v>
      </c>
      <c r="P87" s="160">
        <v>0</v>
      </c>
      <c r="Q87" s="160">
        <f t="shared" si="33"/>
        <v>0</v>
      </c>
      <c r="R87" s="160"/>
      <c r="S87" s="160"/>
      <c r="T87" s="161">
        <v>0</v>
      </c>
      <c r="U87" s="160">
        <f t="shared" si="34"/>
        <v>0</v>
      </c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174</v>
      </c>
      <c r="AF87" s="150"/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1">
        <v>75</v>
      </c>
      <c r="B88" s="157" t="s">
        <v>254</v>
      </c>
      <c r="C88" s="188" t="s">
        <v>255</v>
      </c>
      <c r="D88" s="159" t="s">
        <v>106</v>
      </c>
      <c r="E88" s="165">
        <v>6</v>
      </c>
      <c r="F88" s="167"/>
      <c r="G88" s="168">
        <f t="shared" si="28"/>
        <v>0</v>
      </c>
      <c r="H88" s="167"/>
      <c r="I88" s="168">
        <f t="shared" si="29"/>
        <v>0</v>
      </c>
      <c r="J88" s="167"/>
      <c r="K88" s="168">
        <f t="shared" si="30"/>
        <v>0</v>
      </c>
      <c r="L88" s="168">
        <v>21</v>
      </c>
      <c r="M88" s="168">
        <f t="shared" si="31"/>
        <v>0</v>
      </c>
      <c r="N88" s="160">
        <v>8.5999999999999998E-4</v>
      </c>
      <c r="O88" s="160">
        <f t="shared" si="32"/>
        <v>5.1599999999999997E-3</v>
      </c>
      <c r="P88" s="160">
        <v>0</v>
      </c>
      <c r="Q88" s="160">
        <f t="shared" si="33"/>
        <v>0</v>
      </c>
      <c r="R88" s="160"/>
      <c r="S88" s="160"/>
      <c r="T88" s="161">
        <v>0</v>
      </c>
      <c r="U88" s="160">
        <f t="shared" si="34"/>
        <v>0</v>
      </c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174</v>
      </c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1">
        <v>76</v>
      </c>
      <c r="B89" s="157" t="s">
        <v>254</v>
      </c>
      <c r="C89" s="188" t="s">
        <v>256</v>
      </c>
      <c r="D89" s="159" t="s">
        <v>106</v>
      </c>
      <c r="E89" s="165">
        <v>2</v>
      </c>
      <c r="F89" s="167"/>
      <c r="G89" s="168">
        <f t="shared" si="28"/>
        <v>0</v>
      </c>
      <c r="H89" s="167"/>
      <c r="I89" s="168">
        <f t="shared" si="29"/>
        <v>0</v>
      </c>
      <c r="J89" s="167"/>
      <c r="K89" s="168">
        <f t="shared" si="30"/>
        <v>0</v>
      </c>
      <c r="L89" s="168">
        <v>21</v>
      </c>
      <c r="M89" s="168">
        <f t="shared" si="31"/>
        <v>0</v>
      </c>
      <c r="N89" s="160">
        <v>8.7000000000000001E-4</v>
      </c>
      <c r="O89" s="160">
        <f t="shared" si="32"/>
        <v>1.74E-3</v>
      </c>
      <c r="P89" s="160">
        <v>0</v>
      </c>
      <c r="Q89" s="160">
        <f t="shared" si="33"/>
        <v>0</v>
      </c>
      <c r="R89" s="160"/>
      <c r="S89" s="160"/>
      <c r="T89" s="161">
        <v>0</v>
      </c>
      <c r="U89" s="160">
        <f t="shared" si="34"/>
        <v>0</v>
      </c>
      <c r="V89" s="150"/>
      <c r="W89" s="150"/>
      <c r="X89" s="150"/>
      <c r="Y89" s="150"/>
      <c r="Z89" s="150"/>
      <c r="AA89" s="150"/>
      <c r="AB89" s="150"/>
      <c r="AC89" s="150"/>
      <c r="AD89" s="150"/>
      <c r="AE89" s="150" t="s">
        <v>174</v>
      </c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x14ac:dyDescent="0.2">
      <c r="A90" s="152" t="s">
        <v>98</v>
      </c>
      <c r="B90" s="158" t="s">
        <v>63</v>
      </c>
      <c r="C90" s="189" t="s">
        <v>64</v>
      </c>
      <c r="D90" s="162"/>
      <c r="E90" s="166"/>
      <c r="F90" s="169"/>
      <c r="G90" s="169">
        <f>SUMIF(AE91:AE97,"&lt;&gt;NOR",G91:G97)</f>
        <v>0</v>
      </c>
      <c r="H90" s="169"/>
      <c r="I90" s="169">
        <f>SUM(I91:I97)</f>
        <v>0</v>
      </c>
      <c r="J90" s="169"/>
      <c r="K90" s="169">
        <f>SUM(K91:K97)</f>
        <v>0</v>
      </c>
      <c r="L90" s="169"/>
      <c r="M90" s="169">
        <f>SUM(M91:M97)</f>
        <v>0</v>
      </c>
      <c r="N90" s="163"/>
      <c r="O90" s="163">
        <f>SUM(O91:O97)</f>
        <v>67.689050000000009</v>
      </c>
      <c r="P90" s="163"/>
      <c r="Q90" s="163">
        <f>SUM(Q91:Q97)</f>
        <v>0</v>
      </c>
      <c r="R90" s="163"/>
      <c r="S90" s="163"/>
      <c r="T90" s="164"/>
      <c r="U90" s="163">
        <f>SUM(U91:U97)</f>
        <v>69.349999999999994</v>
      </c>
      <c r="AE90" t="s">
        <v>99</v>
      </c>
    </row>
    <row r="91" spans="1:60" outlineLevel="1" x14ac:dyDescent="0.2">
      <c r="A91" s="151">
        <v>77</v>
      </c>
      <c r="B91" s="157" t="s">
        <v>257</v>
      </c>
      <c r="C91" s="188" t="s">
        <v>258</v>
      </c>
      <c r="D91" s="159" t="s">
        <v>121</v>
      </c>
      <c r="E91" s="165">
        <v>7.93</v>
      </c>
      <c r="F91" s="167"/>
      <c r="G91" s="168">
        <f t="shared" ref="G91:G97" si="35">ROUND(E91*F91,2)</f>
        <v>0</v>
      </c>
      <c r="H91" s="167"/>
      <c r="I91" s="168">
        <f t="shared" ref="I91:I97" si="36">ROUND(E91*H91,2)</f>
        <v>0</v>
      </c>
      <c r="J91" s="167"/>
      <c r="K91" s="168">
        <f t="shared" ref="K91:K97" si="37">ROUND(E91*J91,2)</f>
        <v>0</v>
      </c>
      <c r="L91" s="168">
        <v>21</v>
      </c>
      <c r="M91" s="168">
        <f t="shared" ref="M91:M97" si="38">G91*(1+L91/100)</f>
        <v>0</v>
      </c>
      <c r="N91" s="160">
        <v>0</v>
      </c>
      <c r="O91" s="160">
        <f t="shared" ref="O91:O97" si="39">ROUND(E91*N91,5)</f>
        <v>0</v>
      </c>
      <c r="P91" s="160">
        <v>0</v>
      </c>
      <c r="Q91" s="160">
        <f t="shared" ref="Q91:Q97" si="40">ROUND(E91*P91,5)</f>
        <v>0</v>
      </c>
      <c r="R91" s="160"/>
      <c r="S91" s="160"/>
      <c r="T91" s="161">
        <v>0.09</v>
      </c>
      <c r="U91" s="160">
        <f t="shared" ref="U91:U97" si="41">ROUND(E91*T91,2)</f>
        <v>0.71</v>
      </c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103</v>
      </c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1">
        <v>78</v>
      </c>
      <c r="B92" s="157" t="s">
        <v>259</v>
      </c>
      <c r="C92" s="188" t="s">
        <v>260</v>
      </c>
      <c r="D92" s="159" t="s">
        <v>121</v>
      </c>
      <c r="E92" s="165">
        <v>311.99</v>
      </c>
      <c r="F92" s="167"/>
      <c r="G92" s="168">
        <f t="shared" si="35"/>
        <v>0</v>
      </c>
      <c r="H92" s="167"/>
      <c r="I92" s="168">
        <f t="shared" si="36"/>
        <v>0</v>
      </c>
      <c r="J92" s="167"/>
      <c r="K92" s="168">
        <f t="shared" si="37"/>
        <v>0</v>
      </c>
      <c r="L92" s="168">
        <v>21</v>
      </c>
      <c r="M92" s="168">
        <f t="shared" si="38"/>
        <v>0</v>
      </c>
      <c r="N92" s="160">
        <v>0.14424000000000001</v>
      </c>
      <c r="O92" s="160">
        <f t="shared" si="39"/>
        <v>45.001440000000002</v>
      </c>
      <c r="P92" s="160">
        <v>0</v>
      </c>
      <c r="Q92" s="160">
        <f t="shared" si="40"/>
        <v>0</v>
      </c>
      <c r="R92" s="160"/>
      <c r="S92" s="160"/>
      <c r="T92" s="161">
        <v>0.22</v>
      </c>
      <c r="U92" s="160">
        <f t="shared" si="41"/>
        <v>68.64</v>
      </c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103</v>
      </c>
      <c r="AF92" s="150"/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1">
        <v>79</v>
      </c>
      <c r="B93" s="157" t="s">
        <v>261</v>
      </c>
      <c r="C93" s="188" t="s">
        <v>262</v>
      </c>
      <c r="D93" s="159" t="s">
        <v>106</v>
      </c>
      <c r="E93" s="165">
        <v>207.53</v>
      </c>
      <c r="F93" s="167"/>
      <c r="G93" s="168">
        <f t="shared" si="35"/>
        <v>0</v>
      </c>
      <c r="H93" s="167"/>
      <c r="I93" s="168">
        <f t="shared" si="36"/>
        <v>0</v>
      </c>
      <c r="J93" s="167"/>
      <c r="K93" s="168">
        <f t="shared" si="37"/>
        <v>0</v>
      </c>
      <c r="L93" s="168">
        <v>21</v>
      </c>
      <c r="M93" s="168">
        <f t="shared" si="38"/>
        <v>0</v>
      </c>
      <c r="N93" s="160">
        <v>8.1000000000000003E-2</v>
      </c>
      <c r="O93" s="160">
        <f t="shared" si="39"/>
        <v>16.809930000000001</v>
      </c>
      <c r="P93" s="160">
        <v>0</v>
      </c>
      <c r="Q93" s="160">
        <f t="shared" si="40"/>
        <v>0</v>
      </c>
      <c r="R93" s="160"/>
      <c r="S93" s="160"/>
      <c r="T93" s="161">
        <v>0</v>
      </c>
      <c r="U93" s="160">
        <f t="shared" si="41"/>
        <v>0</v>
      </c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174</v>
      </c>
      <c r="AF93" s="150"/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1">
        <v>80</v>
      </c>
      <c r="B94" s="157" t="s">
        <v>263</v>
      </c>
      <c r="C94" s="188" t="s">
        <v>264</v>
      </c>
      <c r="D94" s="159" t="s">
        <v>106</v>
      </c>
      <c r="E94" s="165">
        <v>20.5</v>
      </c>
      <c r="F94" s="167"/>
      <c r="G94" s="168">
        <f t="shared" si="35"/>
        <v>0</v>
      </c>
      <c r="H94" s="167"/>
      <c r="I94" s="168">
        <f t="shared" si="36"/>
        <v>0</v>
      </c>
      <c r="J94" s="167"/>
      <c r="K94" s="168">
        <f t="shared" si="37"/>
        <v>0</v>
      </c>
      <c r="L94" s="168">
        <v>21</v>
      </c>
      <c r="M94" s="168">
        <f t="shared" si="38"/>
        <v>0</v>
      </c>
      <c r="N94" s="160">
        <v>4.8000000000000001E-2</v>
      </c>
      <c r="O94" s="160">
        <f t="shared" si="39"/>
        <v>0.98399999999999999</v>
      </c>
      <c r="P94" s="160">
        <v>0</v>
      </c>
      <c r="Q94" s="160">
        <f t="shared" si="40"/>
        <v>0</v>
      </c>
      <c r="R94" s="160"/>
      <c r="S94" s="160"/>
      <c r="T94" s="161">
        <v>0</v>
      </c>
      <c r="U94" s="160">
        <f t="shared" si="41"/>
        <v>0</v>
      </c>
      <c r="V94" s="150"/>
      <c r="W94" s="150"/>
      <c r="X94" s="150"/>
      <c r="Y94" s="150"/>
      <c r="Z94" s="150"/>
      <c r="AA94" s="150"/>
      <c r="AB94" s="150"/>
      <c r="AC94" s="150"/>
      <c r="AD94" s="150"/>
      <c r="AE94" s="150" t="s">
        <v>174</v>
      </c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2.5" outlineLevel="1" x14ac:dyDescent="0.2">
      <c r="A95" s="151">
        <v>81</v>
      </c>
      <c r="B95" s="157" t="s">
        <v>265</v>
      </c>
      <c r="C95" s="188" t="s">
        <v>266</v>
      </c>
      <c r="D95" s="159" t="s">
        <v>106</v>
      </c>
      <c r="E95" s="165">
        <v>2</v>
      </c>
      <c r="F95" s="167"/>
      <c r="G95" s="168">
        <f t="shared" si="35"/>
        <v>0</v>
      </c>
      <c r="H95" s="167"/>
      <c r="I95" s="168">
        <f t="shared" si="36"/>
        <v>0</v>
      </c>
      <c r="J95" s="167"/>
      <c r="K95" s="168">
        <f t="shared" si="37"/>
        <v>0</v>
      </c>
      <c r="L95" s="168">
        <v>21</v>
      </c>
      <c r="M95" s="168">
        <f t="shared" si="38"/>
        <v>0</v>
      </c>
      <c r="N95" s="160">
        <v>6.4000000000000001E-2</v>
      </c>
      <c r="O95" s="160">
        <f t="shared" si="39"/>
        <v>0.128</v>
      </c>
      <c r="P95" s="160">
        <v>0</v>
      </c>
      <c r="Q95" s="160">
        <f t="shared" si="40"/>
        <v>0</v>
      </c>
      <c r="R95" s="160"/>
      <c r="S95" s="160"/>
      <c r="T95" s="161">
        <v>0</v>
      </c>
      <c r="U95" s="160">
        <f t="shared" si="41"/>
        <v>0</v>
      </c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174</v>
      </c>
      <c r="AF95" s="150"/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51">
        <v>82</v>
      </c>
      <c r="B96" s="157" t="s">
        <v>267</v>
      </c>
      <c r="C96" s="188" t="s">
        <v>268</v>
      </c>
      <c r="D96" s="159" t="s">
        <v>106</v>
      </c>
      <c r="E96" s="165">
        <v>2</v>
      </c>
      <c r="F96" s="167"/>
      <c r="G96" s="168">
        <f t="shared" si="35"/>
        <v>0</v>
      </c>
      <c r="H96" s="167"/>
      <c r="I96" s="168">
        <f t="shared" si="36"/>
        <v>0</v>
      </c>
      <c r="J96" s="167"/>
      <c r="K96" s="168">
        <f t="shared" si="37"/>
        <v>0</v>
      </c>
      <c r="L96" s="168">
        <v>21</v>
      </c>
      <c r="M96" s="168">
        <f t="shared" si="38"/>
        <v>0</v>
      </c>
      <c r="N96" s="160">
        <v>6.4000000000000001E-2</v>
      </c>
      <c r="O96" s="160">
        <f t="shared" si="39"/>
        <v>0.128</v>
      </c>
      <c r="P96" s="160">
        <v>0</v>
      </c>
      <c r="Q96" s="160">
        <f t="shared" si="40"/>
        <v>0</v>
      </c>
      <c r="R96" s="160"/>
      <c r="S96" s="160"/>
      <c r="T96" s="161">
        <v>0</v>
      </c>
      <c r="U96" s="160">
        <f t="shared" si="41"/>
        <v>0</v>
      </c>
      <c r="V96" s="150"/>
      <c r="W96" s="150"/>
      <c r="X96" s="150"/>
      <c r="Y96" s="150"/>
      <c r="Z96" s="150"/>
      <c r="AA96" s="150"/>
      <c r="AB96" s="150"/>
      <c r="AC96" s="150"/>
      <c r="AD96" s="150"/>
      <c r="AE96" s="150" t="s">
        <v>174</v>
      </c>
      <c r="AF96" s="150"/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1">
        <v>83</v>
      </c>
      <c r="B97" s="157" t="s">
        <v>269</v>
      </c>
      <c r="C97" s="188" t="s">
        <v>270</v>
      </c>
      <c r="D97" s="159" t="s">
        <v>106</v>
      </c>
      <c r="E97" s="165">
        <v>79.959999999999994</v>
      </c>
      <c r="F97" s="167"/>
      <c r="G97" s="168">
        <f t="shared" si="35"/>
        <v>0</v>
      </c>
      <c r="H97" s="167"/>
      <c r="I97" s="168">
        <f t="shared" si="36"/>
        <v>0</v>
      </c>
      <c r="J97" s="167"/>
      <c r="K97" s="168">
        <f t="shared" si="37"/>
        <v>0</v>
      </c>
      <c r="L97" s="168">
        <v>21</v>
      </c>
      <c r="M97" s="168">
        <f t="shared" si="38"/>
        <v>0</v>
      </c>
      <c r="N97" s="160">
        <v>5.8000000000000003E-2</v>
      </c>
      <c r="O97" s="160">
        <f t="shared" si="39"/>
        <v>4.6376799999999996</v>
      </c>
      <c r="P97" s="160">
        <v>0</v>
      </c>
      <c r="Q97" s="160">
        <f t="shared" si="40"/>
        <v>0</v>
      </c>
      <c r="R97" s="160"/>
      <c r="S97" s="160"/>
      <c r="T97" s="161">
        <v>0</v>
      </c>
      <c r="U97" s="160">
        <f t="shared" si="41"/>
        <v>0</v>
      </c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174</v>
      </c>
      <c r="AF97" s="150"/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x14ac:dyDescent="0.2">
      <c r="A98" s="152" t="s">
        <v>98</v>
      </c>
      <c r="B98" s="158" t="s">
        <v>65</v>
      </c>
      <c r="C98" s="189" t="s">
        <v>66</v>
      </c>
      <c r="D98" s="162"/>
      <c r="E98" s="166"/>
      <c r="F98" s="169"/>
      <c r="G98" s="169">
        <f>SUMIF(AE99:AE106,"&lt;&gt;NOR",G99:G106)</f>
        <v>0</v>
      </c>
      <c r="H98" s="169"/>
      <c r="I98" s="169">
        <f>SUM(I99:I106)</f>
        <v>0</v>
      </c>
      <c r="J98" s="169"/>
      <c r="K98" s="169">
        <f>SUM(K99:K106)</f>
        <v>0</v>
      </c>
      <c r="L98" s="169"/>
      <c r="M98" s="169">
        <f>SUM(M99:M106)</f>
        <v>0</v>
      </c>
      <c r="N98" s="163"/>
      <c r="O98" s="163">
        <f>SUM(O99:O106)</f>
        <v>0</v>
      </c>
      <c r="P98" s="163"/>
      <c r="Q98" s="163">
        <f>SUM(Q99:Q106)</f>
        <v>0</v>
      </c>
      <c r="R98" s="163"/>
      <c r="S98" s="163"/>
      <c r="T98" s="164"/>
      <c r="U98" s="163">
        <f>SUM(U99:U106)</f>
        <v>8.34</v>
      </c>
      <c r="AE98" t="s">
        <v>99</v>
      </c>
    </row>
    <row r="99" spans="1:60" outlineLevel="1" x14ac:dyDescent="0.2">
      <c r="A99" s="151">
        <v>84</v>
      </c>
      <c r="B99" s="157" t="s">
        <v>271</v>
      </c>
      <c r="C99" s="188" t="s">
        <v>272</v>
      </c>
      <c r="D99" s="159" t="s">
        <v>273</v>
      </c>
      <c r="E99" s="165">
        <v>106.17</v>
      </c>
      <c r="F99" s="167"/>
      <c r="G99" s="168">
        <f t="shared" ref="G99:G106" si="42">ROUND(E99*F99,2)</f>
        <v>0</v>
      </c>
      <c r="H99" s="167"/>
      <c r="I99" s="168">
        <f t="shared" ref="I99:I106" si="43">ROUND(E99*H99,2)</f>
        <v>0</v>
      </c>
      <c r="J99" s="167"/>
      <c r="K99" s="168">
        <f t="shared" ref="K99:K106" si="44">ROUND(E99*J99,2)</f>
        <v>0</v>
      </c>
      <c r="L99" s="168">
        <v>21</v>
      </c>
      <c r="M99" s="168">
        <f t="shared" ref="M99:M106" si="45">G99*(1+L99/100)</f>
        <v>0</v>
      </c>
      <c r="N99" s="160">
        <v>0</v>
      </c>
      <c r="O99" s="160">
        <f t="shared" ref="O99:O106" si="46">ROUND(E99*N99,5)</f>
        <v>0</v>
      </c>
      <c r="P99" s="160">
        <v>0</v>
      </c>
      <c r="Q99" s="160">
        <f t="shared" ref="Q99:Q106" si="47">ROUND(E99*P99,5)</f>
        <v>0</v>
      </c>
      <c r="R99" s="160"/>
      <c r="S99" s="160"/>
      <c r="T99" s="161">
        <v>0.01</v>
      </c>
      <c r="U99" s="160">
        <f t="shared" ref="U99:U106" si="48">ROUND(E99*T99,2)</f>
        <v>1.06</v>
      </c>
      <c r="V99" s="150"/>
      <c r="W99" s="150"/>
      <c r="X99" s="150"/>
      <c r="Y99" s="150"/>
      <c r="Z99" s="150"/>
      <c r="AA99" s="150"/>
      <c r="AB99" s="150"/>
      <c r="AC99" s="150"/>
      <c r="AD99" s="150"/>
      <c r="AE99" s="150" t="s">
        <v>103</v>
      </c>
      <c r="AF99" s="150"/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ht="22.5" outlineLevel="1" x14ac:dyDescent="0.2">
      <c r="A100" s="151">
        <v>85</v>
      </c>
      <c r="B100" s="157" t="s">
        <v>274</v>
      </c>
      <c r="C100" s="188" t="s">
        <v>275</v>
      </c>
      <c r="D100" s="159" t="s">
        <v>273</v>
      </c>
      <c r="E100" s="165">
        <v>1804.89</v>
      </c>
      <c r="F100" s="167"/>
      <c r="G100" s="168">
        <f t="shared" si="42"/>
        <v>0</v>
      </c>
      <c r="H100" s="167"/>
      <c r="I100" s="168">
        <f t="shared" si="43"/>
        <v>0</v>
      </c>
      <c r="J100" s="167"/>
      <c r="K100" s="168">
        <f t="shared" si="44"/>
        <v>0</v>
      </c>
      <c r="L100" s="168">
        <v>21</v>
      </c>
      <c r="M100" s="168">
        <f t="shared" si="45"/>
        <v>0</v>
      </c>
      <c r="N100" s="160">
        <v>0</v>
      </c>
      <c r="O100" s="160">
        <f t="shared" si="46"/>
        <v>0</v>
      </c>
      <c r="P100" s="160">
        <v>0</v>
      </c>
      <c r="Q100" s="160">
        <f t="shared" si="47"/>
        <v>0</v>
      </c>
      <c r="R100" s="160"/>
      <c r="S100" s="160"/>
      <c r="T100" s="161">
        <v>0</v>
      </c>
      <c r="U100" s="160">
        <f t="shared" si="48"/>
        <v>0</v>
      </c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103</v>
      </c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 x14ac:dyDescent="0.2">
      <c r="A101" s="151">
        <v>86</v>
      </c>
      <c r="B101" s="157" t="s">
        <v>276</v>
      </c>
      <c r="C101" s="188" t="s">
        <v>277</v>
      </c>
      <c r="D101" s="159" t="s">
        <v>273</v>
      </c>
      <c r="E101" s="165">
        <v>10.55</v>
      </c>
      <c r="F101" s="167"/>
      <c r="G101" s="168">
        <f t="shared" si="42"/>
        <v>0</v>
      </c>
      <c r="H101" s="167"/>
      <c r="I101" s="168">
        <f t="shared" si="43"/>
        <v>0</v>
      </c>
      <c r="J101" s="167"/>
      <c r="K101" s="168">
        <f t="shared" si="44"/>
        <v>0</v>
      </c>
      <c r="L101" s="168">
        <v>21</v>
      </c>
      <c r="M101" s="168">
        <f t="shared" si="45"/>
        <v>0</v>
      </c>
      <c r="N101" s="160">
        <v>0</v>
      </c>
      <c r="O101" s="160">
        <f t="shared" si="46"/>
        <v>0</v>
      </c>
      <c r="P101" s="160">
        <v>0</v>
      </c>
      <c r="Q101" s="160">
        <f t="shared" si="47"/>
        <v>0</v>
      </c>
      <c r="R101" s="160"/>
      <c r="S101" s="160"/>
      <c r="T101" s="161">
        <v>0.69</v>
      </c>
      <c r="U101" s="160">
        <f t="shared" si="48"/>
        <v>7.28</v>
      </c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103</v>
      </c>
      <c r="AF101" s="150"/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1" x14ac:dyDescent="0.2">
      <c r="A102" s="151">
        <v>87</v>
      </c>
      <c r="B102" s="157" t="s">
        <v>278</v>
      </c>
      <c r="C102" s="188" t="s">
        <v>279</v>
      </c>
      <c r="D102" s="159" t="s">
        <v>273</v>
      </c>
      <c r="E102" s="165">
        <v>31.65</v>
      </c>
      <c r="F102" s="167"/>
      <c r="G102" s="168">
        <f t="shared" si="42"/>
        <v>0</v>
      </c>
      <c r="H102" s="167"/>
      <c r="I102" s="168">
        <f t="shared" si="43"/>
        <v>0</v>
      </c>
      <c r="J102" s="167"/>
      <c r="K102" s="168">
        <f t="shared" si="44"/>
        <v>0</v>
      </c>
      <c r="L102" s="168">
        <v>21</v>
      </c>
      <c r="M102" s="168">
        <f t="shared" si="45"/>
        <v>0</v>
      </c>
      <c r="N102" s="160">
        <v>0</v>
      </c>
      <c r="O102" s="160">
        <f t="shared" si="46"/>
        <v>0</v>
      </c>
      <c r="P102" s="160">
        <v>0</v>
      </c>
      <c r="Q102" s="160">
        <f t="shared" si="47"/>
        <v>0</v>
      </c>
      <c r="R102" s="160"/>
      <c r="S102" s="160"/>
      <c r="T102" s="161">
        <v>0</v>
      </c>
      <c r="U102" s="160">
        <f t="shared" si="48"/>
        <v>0</v>
      </c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 t="s">
        <v>103</v>
      </c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ht="22.5" outlineLevel="1" x14ac:dyDescent="0.2">
      <c r="A103" s="151">
        <v>88</v>
      </c>
      <c r="B103" s="157" t="s">
        <v>280</v>
      </c>
      <c r="C103" s="188" t="s">
        <v>281</v>
      </c>
      <c r="D103" s="159" t="s">
        <v>273</v>
      </c>
      <c r="E103" s="165">
        <v>86.14</v>
      </c>
      <c r="F103" s="167"/>
      <c r="G103" s="168">
        <f t="shared" si="42"/>
        <v>0</v>
      </c>
      <c r="H103" s="167"/>
      <c r="I103" s="168">
        <f t="shared" si="43"/>
        <v>0</v>
      </c>
      <c r="J103" s="167"/>
      <c r="K103" s="168">
        <f t="shared" si="44"/>
        <v>0</v>
      </c>
      <c r="L103" s="168">
        <v>21</v>
      </c>
      <c r="M103" s="168">
        <f t="shared" si="45"/>
        <v>0</v>
      </c>
      <c r="N103" s="160">
        <v>0</v>
      </c>
      <c r="O103" s="160">
        <f t="shared" si="46"/>
        <v>0</v>
      </c>
      <c r="P103" s="160">
        <v>0</v>
      </c>
      <c r="Q103" s="160">
        <f t="shared" si="47"/>
        <v>0</v>
      </c>
      <c r="R103" s="160"/>
      <c r="S103" s="160"/>
      <c r="T103" s="161">
        <v>0</v>
      </c>
      <c r="U103" s="160">
        <f t="shared" si="48"/>
        <v>0</v>
      </c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103</v>
      </c>
      <c r="AF103" s="150"/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1">
        <v>89</v>
      </c>
      <c r="B104" s="157" t="s">
        <v>282</v>
      </c>
      <c r="C104" s="188" t="s">
        <v>283</v>
      </c>
      <c r="D104" s="159" t="s">
        <v>273</v>
      </c>
      <c r="E104" s="165">
        <v>19.78</v>
      </c>
      <c r="F104" s="167"/>
      <c r="G104" s="168">
        <f t="shared" si="42"/>
        <v>0</v>
      </c>
      <c r="H104" s="167"/>
      <c r="I104" s="168">
        <f t="shared" si="43"/>
        <v>0</v>
      </c>
      <c r="J104" s="167"/>
      <c r="K104" s="168">
        <f t="shared" si="44"/>
        <v>0</v>
      </c>
      <c r="L104" s="168">
        <v>21</v>
      </c>
      <c r="M104" s="168">
        <f t="shared" si="45"/>
        <v>0</v>
      </c>
      <c r="N104" s="160">
        <v>0</v>
      </c>
      <c r="O104" s="160">
        <f t="shared" si="46"/>
        <v>0</v>
      </c>
      <c r="P104" s="160">
        <v>0</v>
      </c>
      <c r="Q104" s="160">
        <f t="shared" si="47"/>
        <v>0</v>
      </c>
      <c r="R104" s="160"/>
      <c r="S104" s="160"/>
      <c r="T104" s="161">
        <v>0</v>
      </c>
      <c r="U104" s="160">
        <f t="shared" si="48"/>
        <v>0</v>
      </c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103</v>
      </c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1">
        <v>90</v>
      </c>
      <c r="B105" s="157" t="s">
        <v>284</v>
      </c>
      <c r="C105" s="188" t="s">
        <v>285</v>
      </c>
      <c r="D105" s="159" t="s">
        <v>273</v>
      </c>
      <c r="E105" s="165">
        <v>10.55</v>
      </c>
      <c r="F105" s="167"/>
      <c r="G105" s="168">
        <f t="shared" si="42"/>
        <v>0</v>
      </c>
      <c r="H105" s="167"/>
      <c r="I105" s="168">
        <f t="shared" si="43"/>
        <v>0</v>
      </c>
      <c r="J105" s="167"/>
      <c r="K105" s="168">
        <f t="shared" si="44"/>
        <v>0</v>
      </c>
      <c r="L105" s="168">
        <v>21</v>
      </c>
      <c r="M105" s="168">
        <f t="shared" si="45"/>
        <v>0</v>
      </c>
      <c r="N105" s="160">
        <v>0</v>
      </c>
      <c r="O105" s="160">
        <f t="shared" si="46"/>
        <v>0</v>
      </c>
      <c r="P105" s="160">
        <v>0</v>
      </c>
      <c r="Q105" s="160">
        <f t="shared" si="47"/>
        <v>0</v>
      </c>
      <c r="R105" s="160"/>
      <c r="S105" s="160"/>
      <c r="T105" s="161">
        <v>0</v>
      </c>
      <c r="U105" s="160">
        <f t="shared" si="48"/>
        <v>0</v>
      </c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 t="s">
        <v>103</v>
      </c>
      <c r="AF105" s="150"/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1">
        <v>91</v>
      </c>
      <c r="B106" s="157" t="s">
        <v>284</v>
      </c>
      <c r="C106" s="188" t="s">
        <v>286</v>
      </c>
      <c r="D106" s="159" t="s">
        <v>273</v>
      </c>
      <c r="E106" s="165">
        <v>0.25</v>
      </c>
      <c r="F106" s="167"/>
      <c r="G106" s="168">
        <f t="shared" si="42"/>
        <v>0</v>
      </c>
      <c r="H106" s="167"/>
      <c r="I106" s="168">
        <f t="shared" si="43"/>
        <v>0</v>
      </c>
      <c r="J106" s="167"/>
      <c r="K106" s="168">
        <f t="shared" si="44"/>
        <v>0</v>
      </c>
      <c r="L106" s="168">
        <v>21</v>
      </c>
      <c r="M106" s="168">
        <f t="shared" si="45"/>
        <v>0</v>
      </c>
      <c r="N106" s="160">
        <v>0</v>
      </c>
      <c r="O106" s="160">
        <f t="shared" si="46"/>
        <v>0</v>
      </c>
      <c r="P106" s="160">
        <v>0</v>
      </c>
      <c r="Q106" s="160">
        <f t="shared" si="47"/>
        <v>0</v>
      </c>
      <c r="R106" s="160"/>
      <c r="S106" s="160"/>
      <c r="T106" s="161">
        <v>0</v>
      </c>
      <c r="U106" s="160">
        <f t="shared" si="48"/>
        <v>0</v>
      </c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 t="s">
        <v>103</v>
      </c>
      <c r="AF106" s="150"/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x14ac:dyDescent="0.2">
      <c r="A107" s="152" t="s">
        <v>98</v>
      </c>
      <c r="B107" s="158" t="s">
        <v>67</v>
      </c>
      <c r="C107" s="189" t="s">
        <v>68</v>
      </c>
      <c r="D107" s="162"/>
      <c r="E107" s="166"/>
      <c r="F107" s="169"/>
      <c r="G107" s="169">
        <f>SUMIF(AE108:AE108,"&lt;&gt;NOR",G108:G108)</f>
        <v>0</v>
      </c>
      <c r="H107" s="169"/>
      <c r="I107" s="169">
        <f>SUM(I108:I108)</f>
        <v>0</v>
      </c>
      <c r="J107" s="169"/>
      <c r="K107" s="169">
        <f>SUM(K108:K108)</f>
        <v>0</v>
      </c>
      <c r="L107" s="169"/>
      <c r="M107" s="169">
        <f>SUM(M108:M108)</f>
        <v>0</v>
      </c>
      <c r="N107" s="163"/>
      <c r="O107" s="163">
        <f>SUM(O108:O108)</f>
        <v>0</v>
      </c>
      <c r="P107" s="163"/>
      <c r="Q107" s="163">
        <f>SUM(Q108:Q108)</f>
        <v>0</v>
      </c>
      <c r="R107" s="163"/>
      <c r="S107" s="163"/>
      <c r="T107" s="164"/>
      <c r="U107" s="163">
        <f>SUM(U108:U108)</f>
        <v>12.68</v>
      </c>
      <c r="AE107" t="s">
        <v>99</v>
      </c>
    </row>
    <row r="108" spans="1:60" outlineLevel="1" x14ac:dyDescent="0.2">
      <c r="A108" s="151">
        <v>92</v>
      </c>
      <c r="B108" s="157" t="s">
        <v>287</v>
      </c>
      <c r="C108" s="188" t="s">
        <v>288</v>
      </c>
      <c r="D108" s="159" t="s">
        <v>273</v>
      </c>
      <c r="E108" s="165">
        <v>633.83064000000002</v>
      </c>
      <c r="F108" s="167"/>
      <c r="G108" s="168">
        <f>ROUND(E108*F108,2)</f>
        <v>0</v>
      </c>
      <c r="H108" s="167"/>
      <c r="I108" s="168">
        <f>ROUND(E108*H108,2)</f>
        <v>0</v>
      </c>
      <c r="J108" s="167"/>
      <c r="K108" s="168">
        <f>ROUND(E108*J108,2)</f>
        <v>0</v>
      </c>
      <c r="L108" s="168">
        <v>21</v>
      </c>
      <c r="M108" s="168">
        <f>G108*(1+L108/100)</f>
        <v>0</v>
      </c>
      <c r="N108" s="160">
        <v>0</v>
      </c>
      <c r="O108" s="160">
        <f>ROUND(E108*N108,5)</f>
        <v>0</v>
      </c>
      <c r="P108" s="160">
        <v>0</v>
      </c>
      <c r="Q108" s="160">
        <f>ROUND(E108*P108,5)</f>
        <v>0</v>
      </c>
      <c r="R108" s="160"/>
      <c r="S108" s="160"/>
      <c r="T108" s="161">
        <v>0.02</v>
      </c>
      <c r="U108" s="160">
        <f>ROUND(E108*T108,2)</f>
        <v>12.68</v>
      </c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 t="s">
        <v>103</v>
      </c>
      <c r="AF108" s="150"/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x14ac:dyDescent="0.2">
      <c r="A109" s="152" t="s">
        <v>98</v>
      </c>
      <c r="B109" s="158" t="s">
        <v>69</v>
      </c>
      <c r="C109" s="189" t="s">
        <v>70</v>
      </c>
      <c r="D109" s="162"/>
      <c r="E109" s="166"/>
      <c r="F109" s="169"/>
      <c r="G109" s="169">
        <f>SUMIF(AE110:AE111,"&lt;&gt;NOR",G110:G111)</f>
        <v>0</v>
      </c>
      <c r="H109" s="169"/>
      <c r="I109" s="169">
        <f>SUM(I110:I111)</f>
        <v>0</v>
      </c>
      <c r="J109" s="169"/>
      <c r="K109" s="169">
        <f>SUM(K110:K111)</f>
        <v>0</v>
      </c>
      <c r="L109" s="169"/>
      <c r="M109" s="169">
        <f>SUM(M110:M111)</f>
        <v>0</v>
      </c>
      <c r="N109" s="163"/>
      <c r="O109" s="163">
        <f>SUM(O110:O111)</f>
        <v>0.40326000000000001</v>
      </c>
      <c r="P109" s="163"/>
      <c r="Q109" s="163">
        <f>SUM(Q110:Q111)</f>
        <v>0</v>
      </c>
      <c r="R109" s="163"/>
      <c r="S109" s="163"/>
      <c r="T109" s="164"/>
      <c r="U109" s="163">
        <f>SUM(U110:U111)</f>
        <v>6.24</v>
      </c>
      <c r="AE109" t="s">
        <v>99</v>
      </c>
    </row>
    <row r="110" spans="1:60" outlineLevel="1" x14ac:dyDescent="0.2">
      <c r="A110" s="151">
        <v>93</v>
      </c>
      <c r="B110" s="157" t="s">
        <v>289</v>
      </c>
      <c r="C110" s="188" t="s">
        <v>290</v>
      </c>
      <c r="D110" s="159" t="s">
        <v>121</v>
      </c>
      <c r="E110" s="165">
        <v>26</v>
      </c>
      <c r="F110" s="167"/>
      <c r="G110" s="168">
        <f>ROUND(E110*F110,2)</f>
        <v>0</v>
      </c>
      <c r="H110" s="167"/>
      <c r="I110" s="168">
        <f>ROUND(E110*H110,2)</f>
        <v>0</v>
      </c>
      <c r="J110" s="167"/>
      <c r="K110" s="168">
        <f>ROUND(E110*J110,2)</f>
        <v>0</v>
      </c>
      <c r="L110" s="168">
        <v>21</v>
      </c>
      <c r="M110" s="168">
        <f>G110*(1+L110/100)</f>
        <v>0</v>
      </c>
      <c r="N110" s="160">
        <v>3.1E-4</v>
      </c>
      <c r="O110" s="160">
        <f>ROUND(E110*N110,5)</f>
        <v>8.0599999999999995E-3</v>
      </c>
      <c r="P110" s="160">
        <v>0</v>
      </c>
      <c r="Q110" s="160">
        <f>ROUND(E110*P110,5)</f>
        <v>0</v>
      </c>
      <c r="R110" s="160"/>
      <c r="S110" s="160"/>
      <c r="T110" s="161">
        <v>0.03</v>
      </c>
      <c r="U110" s="160">
        <f>ROUND(E110*T110,2)</f>
        <v>0.78</v>
      </c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 t="s">
        <v>103</v>
      </c>
      <c r="AF110" s="150"/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22.5" outlineLevel="1" x14ac:dyDescent="0.2">
      <c r="A111" s="176">
        <v>94</v>
      </c>
      <c r="B111" s="177" t="s">
        <v>291</v>
      </c>
      <c r="C111" s="190" t="s">
        <v>292</v>
      </c>
      <c r="D111" s="178" t="s">
        <v>121</v>
      </c>
      <c r="E111" s="179">
        <v>26</v>
      </c>
      <c r="F111" s="180"/>
      <c r="G111" s="181">
        <f>ROUND(E111*F111,2)</f>
        <v>0</v>
      </c>
      <c r="H111" s="180"/>
      <c r="I111" s="181">
        <f>ROUND(E111*H111,2)</f>
        <v>0</v>
      </c>
      <c r="J111" s="180"/>
      <c r="K111" s="181">
        <f>ROUND(E111*J111,2)</f>
        <v>0</v>
      </c>
      <c r="L111" s="181">
        <v>21</v>
      </c>
      <c r="M111" s="181">
        <f>G111*(1+L111/100)</f>
        <v>0</v>
      </c>
      <c r="N111" s="182">
        <v>1.52E-2</v>
      </c>
      <c r="O111" s="182">
        <f>ROUND(E111*N111,5)</f>
        <v>0.3952</v>
      </c>
      <c r="P111" s="182">
        <v>0</v>
      </c>
      <c r="Q111" s="182">
        <f>ROUND(E111*P111,5)</f>
        <v>0</v>
      </c>
      <c r="R111" s="182"/>
      <c r="S111" s="182"/>
      <c r="T111" s="183">
        <v>0.21</v>
      </c>
      <c r="U111" s="182">
        <f>ROUND(E111*T111,2)</f>
        <v>5.46</v>
      </c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 t="s">
        <v>103</v>
      </c>
      <c r="AF111" s="150"/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x14ac:dyDescent="0.2">
      <c r="A112" s="6"/>
      <c r="B112" s="7" t="s">
        <v>293</v>
      </c>
      <c r="C112" s="191" t="s">
        <v>293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v>15</v>
      </c>
      <c r="AD112">
        <v>21</v>
      </c>
    </row>
    <row r="113" spans="1:31" x14ac:dyDescent="0.2">
      <c r="A113" s="184"/>
      <c r="B113" s="185">
        <v>26</v>
      </c>
      <c r="C113" s="192" t="s">
        <v>293</v>
      </c>
      <c r="D113" s="186"/>
      <c r="E113" s="186"/>
      <c r="F113" s="186"/>
      <c r="G113" s="187">
        <f>G8+G45+G52+G56+G64+G72+G90+G98+G107+G109</f>
        <v>0</v>
      </c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AC113">
        <f>SUMIF(L7:L111,AC112,G7:G111)</f>
        <v>0</v>
      </c>
      <c r="AD113">
        <f>SUMIF(L7:L111,AD112,G7:G111)</f>
        <v>0</v>
      </c>
      <c r="AE113" t="s">
        <v>294</v>
      </c>
    </row>
    <row r="114" spans="1:31" x14ac:dyDescent="0.2">
      <c r="A114" s="6"/>
      <c r="B114" s="7" t="s">
        <v>293</v>
      </c>
      <c r="C114" s="191" t="s">
        <v>293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6"/>
      <c r="B115" s="7" t="s">
        <v>293</v>
      </c>
      <c r="C115" s="191" t="s">
        <v>293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62">
        <v>33</v>
      </c>
      <c r="B116" s="262"/>
      <c r="C116" s="263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46"/>
      <c r="B117" s="247"/>
      <c r="C117" s="248"/>
      <c r="D117" s="247"/>
      <c r="E117" s="247"/>
      <c r="F117" s="247"/>
      <c r="G117" s="249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E117" t="s">
        <v>295</v>
      </c>
    </row>
    <row r="118" spans="1:31" x14ac:dyDescent="0.2">
      <c r="A118" s="250"/>
      <c r="B118" s="251"/>
      <c r="C118" s="252"/>
      <c r="D118" s="251"/>
      <c r="E118" s="251"/>
      <c r="F118" s="251"/>
      <c r="G118" s="253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50"/>
      <c r="B119" s="251"/>
      <c r="C119" s="252"/>
      <c r="D119" s="251"/>
      <c r="E119" s="251"/>
      <c r="F119" s="251"/>
      <c r="G119" s="25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50"/>
      <c r="B120" s="251"/>
      <c r="C120" s="252"/>
      <c r="D120" s="251"/>
      <c r="E120" s="251"/>
      <c r="F120" s="251"/>
      <c r="G120" s="25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254"/>
      <c r="B121" s="255"/>
      <c r="C121" s="256"/>
      <c r="D121" s="255"/>
      <c r="E121" s="255"/>
      <c r="F121" s="255"/>
      <c r="G121" s="257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A122" s="6"/>
      <c r="B122" s="7" t="s">
        <v>293</v>
      </c>
      <c r="C122" s="191" t="s">
        <v>293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31" x14ac:dyDescent="0.2">
      <c r="C123" s="193"/>
      <c r="AE123" t="s">
        <v>296</v>
      </c>
    </row>
  </sheetData>
  <mergeCells count="6">
    <mergeCell ref="A117:G121"/>
    <mergeCell ref="A1:G1"/>
    <mergeCell ref="C2:G2"/>
    <mergeCell ref="C3:G3"/>
    <mergeCell ref="C4:G4"/>
    <mergeCell ref="A116:C116"/>
  </mergeCells>
  <phoneticPr fontId="16" type="noConversion"/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rambousekm</dc:creator>
  <cp:lastModifiedBy>Pokorný Richard</cp:lastModifiedBy>
  <cp:lastPrinted>2014-02-28T09:52:57Z</cp:lastPrinted>
  <dcterms:created xsi:type="dcterms:W3CDTF">2009-04-08T07:15:50Z</dcterms:created>
  <dcterms:modified xsi:type="dcterms:W3CDTF">2018-09-17T04:30:08Z</dcterms:modified>
</cp:coreProperties>
</file>